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prietaire\Documents\maths\epidemiologie\"/>
    </mc:Choice>
  </mc:AlternateContent>
  <xr:revisionPtr revIDLastSave="0" documentId="13_ncr:1_{5D919D00-3F32-47B1-9A42-8F8E4F42A407}" xr6:coauthVersionLast="46" xr6:coauthVersionMax="46" xr10:uidLastSave="{00000000-0000-0000-0000-000000000000}"/>
  <bookViews>
    <workbookView xWindow="-120" yWindow="-120" windowWidth="29040" windowHeight="15840" activeTab="2" xr2:uid="{E6616D84-E454-4ECF-A24C-914AD778E17E}"/>
  </bookViews>
  <sheets>
    <sheet name="Tableau et courbe" sheetId="1" r:id="rId1"/>
    <sheet name="Valeurs prédictives" sheetId="2" r:id="rId2"/>
    <sheet name="Valeurs prédictives (2)" sheetId="3" r:id="rId3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3" l="1"/>
  <c r="D29" i="3"/>
  <c r="C30" i="3"/>
  <c r="D30" i="3"/>
  <c r="C31" i="3"/>
  <c r="D31" i="3"/>
  <c r="C32" i="3"/>
  <c r="D32" i="3"/>
  <c r="C33" i="3"/>
  <c r="D33" i="3"/>
  <c r="C34" i="3"/>
  <c r="D34" i="3"/>
  <c r="C35" i="3"/>
  <c r="D35" i="3"/>
  <c r="C36" i="3"/>
  <c r="D36" i="3"/>
  <c r="C37" i="3"/>
  <c r="D37" i="3"/>
  <c r="C38" i="3"/>
  <c r="D38" i="3"/>
  <c r="C39" i="3"/>
  <c r="D39" i="3"/>
  <c r="C40" i="3"/>
  <c r="D40" i="3"/>
  <c r="C41" i="3"/>
  <c r="D41" i="3"/>
  <c r="C42" i="3"/>
  <c r="D42" i="3"/>
  <c r="C43" i="3"/>
  <c r="D43" i="3"/>
  <c r="C44" i="3"/>
  <c r="D44" i="3"/>
  <c r="C45" i="3"/>
  <c r="D45" i="3"/>
  <c r="C46" i="3"/>
  <c r="D46" i="3"/>
  <c r="C47" i="3"/>
  <c r="D47" i="3"/>
  <c r="C48" i="3"/>
  <c r="D48" i="3"/>
  <c r="C49" i="3"/>
  <c r="D49" i="3"/>
  <c r="C50" i="3"/>
  <c r="D50" i="3"/>
  <c r="C51" i="3"/>
  <c r="D51" i="3"/>
  <c r="C52" i="3"/>
  <c r="D52" i="3"/>
  <c r="C53" i="3"/>
  <c r="D53" i="3"/>
  <c r="C54" i="3"/>
  <c r="D54" i="3"/>
  <c r="C55" i="3"/>
  <c r="D55" i="3"/>
  <c r="C56" i="3"/>
  <c r="D56" i="3"/>
  <c r="C57" i="3"/>
  <c r="D57" i="3"/>
  <c r="C58" i="3"/>
  <c r="D58" i="3"/>
  <c r="D28" i="3"/>
  <c r="C28" i="3"/>
  <c r="D27" i="3"/>
  <c r="C27" i="3"/>
  <c r="D26" i="3"/>
  <c r="C26" i="3"/>
  <c r="D25" i="3"/>
  <c r="C25" i="3"/>
  <c r="D24" i="3"/>
  <c r="C24" i="3"/>
  <c r="D23" i="3"/>
  <c r="C23" i="3"/>
  <c r="D22" i="3"/>
  <c r="C22" i="3"/>
  <c r="D21" i="3"/>
  <c r="C21" i="3"/>
  <c r="D20" i="3"/>
  <c r="C20" i="3"/>
  <c r="D19" i="3"/>
  <c r="C19" i="3"/>
  <c r="D18" i="3"/>
  <c r="C18" i="3"/>
  <c r="D17" i="3"/>
  <c r="C17" i="3"/>
  <c r="D16" i="3"/>
  <c r="C16" i="3"/>
  <c r="D15" i="3"/>
  <c r="C15" i="3"/>
  <c r="D14" i="3"/>
  <c r="C14" i="3"/>
  <c r="D13" i="3"/>
  <c r="C13" i="3"/>
  <c r="D12" i="3"/>
  <c r="C12" i="3"/>
  <c r="D11" i="3"/>
  <c r="C11" i="3"/>
  <c r="D10" i="3"/>
  <c r="C10" i="3"/>
  <c r="D9" i="3"/>
  <c r="C9" i="3"/>
  <c r="D8" i="3"/>
  <c r="C8" i="3"/>
  <c r="C9" i="2"/>
  <c r="D9" i="2"/>
  <c r="C10" i="2"/>
  <c r="D10" i="2"/>
  <c r="C11" i="2"/>
  <c r="D11" i="2"/>
  <c r="C12" i="2"/>
  <c r="D12" i="2"/>
  <c r="C13" i="2"/>
  <c r="D13" i="2"/>
  <c r="C14" i="2"/>
  <c r="D14" i="2"/>
  <c r="C15" i="2"/>
  <c r="D15" i="2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C23" i="2"/>
  <c r="D23" i="2"/>
  <c r="C24" i="2"/>
  <c r="D24" i="2"/>
  <c r="C25" i="2"/>
  <c r="D25" i="2"/>
  <c r="C26" i="2"/>
  <c r="D26" i="2"/>
  <c r="C27" i="2"/>
  <c r="D27" i="2"/>
  <c r="C28" i="2"/>
  <c r="D28" i="2"/>
  <c r="D8" i="2"/>
  <c r="C8" i="2"/>
  <c r="H110" i="1"/>
  <c r="G110" i="1"/>
  <c r="E110" i="1"/>
  <c r="F110" i="1" s="1"/>
  <c r="H109" i="1"/>
  <c r="G109" i="1"/>
  <c r="E109" i="1"/>
  <c r="F109" i="1" s="1"/>
  <c r="H108" i="1"/>
  <c r="G108" i="1"/>
  <c r="E108" i="1"/>
  <c r="F108" i="1" s="1"/>
  <c r="H107" i="1"/>
  <c r="G107" i="1"/>
  <c r="E107" i="1"/>
  <c r="F107" i="1" s="1"/>
  <c r="H106" i="1"/>
  <c r="G106" i="1"/>
  <c r="F106" i="1"/>
  <c r="E106" i="1"/>
  <c r="H105" i="1"/>
  <c r="G105" i="1"/>
  <c r="F105" i="1"/>
  <c r="E105" i="1"/>
  <c r="H104" i="1"/>
  <c r="G104" i="1"/>
  <c r="F104" i="1"/>
  <c r="E104" i="1"/>
  <c r="H103" i="1"/>
  <c r="G103" i="1"/>
  <c r="E103" i="1"/>
  <c r="F103" i="1" s="1"/>
  <c r="H102" i="1"/>
  <c r="G102" i="1"/>
  <c r="E102" i="1"/>
  <c r="F102" i="1" s="1"/>
  <c r="H101" i="1"/>
  <c r="G101" i="1"/>
  <c r="E101" i="1"/>
  <c r="F101" i="1" s="1"/>
  <c r="H100" i="1"/>
  <c r="G100" i="1"/>
  <c r="E100" i="1"/>
  <c r="F100" i="1" s="1"/>
  <c r="H99" i="1"/>
  <c r="G99" i="1"/>
  <c r="E99" i="1"/>
  <c r="F99" i="1" s="1"/>
  <c r="H98" i="1"/>
  <c r="G98" i="1"/>
  <c r="F98" i="1"/>
  <c r="E98" i="1"/>
  <c r="H97" i="1"/>
  <c r="G97" i="1"/>
  <c r="F97" i="1"/>
  <c r="E97" i="1"/>
  <c r="H96" i="1"/>
  <c r="G96" i="1"/>
  <c r="F96" i="1"/>
  <c r="E96" i="1"/>
  <c r="H95" i="1"/>
  <c r="G95" i="1"/>
  <c r="E95" i="1"/>
  <c r="F95" i="1" s="1"/>
  <c r="H94" i="1"/>
  <c r="G94" i="1"/>
  <c r="E94" i="1"/>
  <c r="F94" i="1" s="1"/>
  <c r="H93" i="1"/>
  <c r="G93" i="1"/>
  <c r="E93" i="1"/>
  <c r="F93" i="1" s="1"/>
  <c r="H92" i="1"/>
  <c r="G92" i="1"/>
  <c r="E92" i="1"/>
  <c r="F92" i="1" s="1"/>
  <c r="H91" i="1"/>
  <c r="G91" i="1"/>
  <c r="E91" i="1"/>
  <c r="F91" i="1" s="1"/>
  <c r="H90" i="1"/>
  <c r="G90" i="1"/>
  <c r="E90" i="1"/>
  <c r="F90" i="1" s="1"/>
  <c r="H89" i="1"/>
  <c r="G89" i="1"/>
  <c r="E89" i="1"/>
  <c r="F89" i="1" s="1"/>
  <c r="H88" i="1"/>
  <c r="G88" i="1"/>
  <c r="E88" i="1"/>
  <c r="F88" i="1" s="1"/>
  <c r="H87" i="1"/>
  <c r="G87" i="1"/>
  <c r="E87" i="1"/>
  <c r="F87" i="1" s="1"/>
  <c r="H86" i="1"/>
  <c r="G86" i="1"/>
  <c r="F86" i="1"/>
  <c r="E86" i="1"/>
  <c r="H85" i="1"/>
  <c r="G85" i="1"/>
  <c r="F85" i="1"/>
  <c r="E85" i="1"/>
  <c r="H84" i="1"/>
  <c r="G84" i="1"/>
  <c r="F84" i="1"/>
  <c r="E84" i="1"/>
  <c r="H83" i="1"/>
  <c r="G83" i="1"/>
  <c r="E83" i="1"/>
  <c r="F83" i="1" s="1"/>
  <c r="H82" i="1"/>
  <c r="G82" i="1"/>
  <c r="E82" i="1"/>
  <c r="F82" i="1" s="1"/>
  <c r="H81" i="1"/>
  <c r="G81" i="1"/>
  <c r="E81" i="1"/>
  <c r="F81" i="1" s="1"/>
  <c r="H80" i="1"/>
  <c r="G80" i="1"/>
  <c r="E80" i="1"/>
  <c r="F80" i="1" s="1"/>
  <c r="H79" i="1"/>
  <c r="G79" i="1"/>
  <c r="E79" i="1"/>
  <c r="F79" i="1" s="1"/>
  <c r="H78" i="1"/>
  <c r="G78" i="1"/>
  <c r="E78" i="1"/>
  <c r="F78" i="1" s="1"/>
  <c r="H77" i="1"/>
  <c r="G77" i="1"/>
  <c r="E77" i="1"/>
  <c r="F77" i="1" s="1"/>
  <c r="H76" i="1"/>
  <c r="G76" i="1"/>
  <c r="E76" i="1"/>
  <c r="F76" i="1" s="1"/>
  <c r="H75" i="1"/>
  <c r="G75" i="1"/>
  <c r="E75" i="1"/>
  <c r="F75" i="1" s="1"/>
  <c r="H74" i="1"/>
  <c r="G74" i="1"/>
  <c r="E74" i="1"/>
  <c r="F74" i="1" s="1"/>
  <c r="H73" i="1"/>
  <c r="G73" i="1"/>
  <c r="E73" i="1"/>
  <c r="F73" i="1" s="1"/>
  <c r="H72" i="1"/>
  <c r="G72" i="1"/>
  <c r="E72" i="1"/>
  <c r="F72" i="1" s="1"/>
  <c r="H71" i="1"/>
  <c r="G71" i="1"/>
  <c r="E71" i="1"/>
  <c r="F71" i="1" s="1"/>
  <c r="H70" i="1"/>
  <c r="G70" i="1"/>
  <c r="F70" i="1"/>
  <c r="E70" i="1"/>
  <c r="H69" i="1"/>
  <c r="G69" i="1"/>
  <c r="F69" i="1"/>
  <c r="E69" i="1"/>
  <c r="H68" i="1"/>
  <c r="G68" i="1"/>
  <c r="F68" i="1"/>
  <c r="E68" i="1"/>
  <c r="H67" i="1"/>
  <c r="G67" i="1"/>
  <c r="E67" i="1"/>
  <c r="F67" i="1" s="1"/>
  <c r="H66" i="1"/>
  <c r="G66" i="1"/>
  <c r="E66" i="1"/>
  <c r="F66" i="1" s="1"/>
  <c r="H65" i="1"/>
  <c r="G65" i="1"/>
  <c r="E65" i="1"/>
  <c r="F65" i="1" s="1"/>
  <c r="H64" i="1"/>
  <c r="G64" i="1"/>
  <c r="E64" i="1"/>
  <c r="F64" i="1" s="1"/>
  <c r="H63" i="1"/>
  <c r="G63" i="1"/>
  <c r="E63" i="1"/>
  <c r="F63" i="1" s="1"/>
  <c r="H62" i="1"/>
  <c r="G62" i="1"/>
  <c r="E62" i="1"/>
  <c r="F62" i="1" s="1"/>
  <c r="H61" i="1"/>
  <c r="G61" i="1"/>
  <c r="E61" i="1"/>
  <c r="F61" i="1" s="1"/>
  <c r="H60" i="1"/>
  <c r="G60" i="1"/>
  <c r="E60" i="1"/>
  <c r="F60" i="1" s="1"/>
  <c r="H59" i="1"/>
  <c r="G59" i="1"/>
  <c r="E59" i="1"/>
  <c r="F59" i="1" s="1"/>
  <c r="H58" i="1"/>
  <c r="G58" i="1"/>
  <c r="E58" i="1"/>
  <c r="F58" i="1" s="1"/>
  <c r="H57" i="1"/>
  <c r="G57" i="1"/>
  <c r="E57" i="1"/>
  <c r="F57" i="1" s="1"/>
  <c r="H56" i="1"/>
  <c r="G56" i="1"/>
  <c r="E56" i="1"/>
  <c r="F56" i="1" s="1"/>
  <c r="H55" i="1"/>
  <c r="G55" i="1"/>
  <c r="E55" i="1"/>
  <c r="F55" i="1" s="1"/>
  <c r="H54" i="1"/>
  <c r="G54" i="1"/>
  <c r="F54" i="1"/>
  <c r="E54" i="1"/>
  <c r="H53" i="1"/>
  <c r="G53" i="1"/>
  <c r="F53" i="1"/>
  <c r="E53" i="1"/>
  <c r="H52" i="1"/>
  <c r="G52" i="1"/>
  <c r="F52" i="1"/>
  <c r="E52" i="1"/>
  <c r="H51" i="1"/>
  <c r="G51" i="1"/>
  <c r="E51" i="1"/>
  <c r="F51" i="1" s="1"/>
  <c r="H50" i="1"/>
  <c r="G50" i="1"/>
  <c r="E50" i="1"/>
  <c r="F50" i="1" s="1"/>
  <c r="H49" i="1"/>
  <c r="G49" i="1"/>
  <c r="E49" i="1"/>
  <c r="F49" i="1" s="1"/>
  <c r="H48" i="1"/>
  <c r="G48" i="1"/>
  <c r="E48" i="1"/>
  <c r="F48" i="1" s="1"/>
  <c r="H47" i="1"/>
  <c r="G47" i="1"/>
  <c r="E47" i="1"/>
  <c r="F47" i="1" s="1"/>
  <c r="H46" i="1"/>
  <c r="G46" i="1"/>
  <c r="E46" i="1"/>
  <c r="F46" i="1" s="1"/>
  <c r="H45" i="1"/>
  <c r="G45" i="1"/>
  <c r="E45" i="1"/>
  <c r="F45" i="1" s="1"/>
  <c r="H44" i="1"/>
  <c r="G44" i="1"/>
  <c r="E44" i="1"/>
  <c r="F44" i="1" s="1"/>
  <c r="H43" i="1"/>
  <c r="G43" i="1"/>
  <c r="E43" i="1"/>
  <c r="F43" i="1" s="1"/>
  <c r="H42" i="1"/>
  <c r="G42" i="1"/>
  <c r="E42" i="1"/>
  <c r="F42" i="1" s="1"/>
  <c r="H41" i="1"/>
  <c r="G41" i="1"/>
  <c r="E41" i="1"/>
  <c r="F41" i="1" s="1"/>
  <c r="H40" i="1"/>
  <c r="G40" i="1"/>
  <c r="E40" i="1"/>
  <c r="F40" i="1" s="1"/>
  <c r="H39" i="1"/>
  <c r="G39" i="1"/>
  <c r="E39" i="1"/>
  <c r="F39" i="1" s="1"/>
  <c r="H38" i="1"/>
  <c r="G38" i="1"/>
  <c r="E38" i="1"/>
  <c r="F38" i="1" s="1"/>
  <c r="H37" i="1"/>
  <c r="G37" i="1"/>
  <c r="E37" i="1"/>
  <c r="F37" i="1" s="1"/>
  <c r="H36" i="1"/>
  <c r="G36" i="1"/>
  <c r="E36" i="1"/>
  <c r="F36" i="1" s="1"/>
  <c r="H35" i="1"/>
  <c r="G35" i="1"/>
  <c r="E35" i="1"/>
  <c r="F35" i="1" s="1"/>
  <c r="H34" i="1"/>
  <c r="G34" i="1"/>
  <c r="F34" i="1"/>
  <c r="E34" i="1"/>
  <c r="H33" i="1"/>
  <c r="G33" i="1"/>
  <c r="E33" i="1"/>
  <c r="F33" i="1" s="1"/>
  <c r="N32" i="1"/>
  <c r="H32" i="1"/>
  <c r="G32" i="1"/>
  <c r="E32" i="1"/>
  <c r="F32" i="1" s="1"/>
  <c r="H31" i="1"/>
  <c r="G31" i="1"/>
  <c r="E31" i="1"/>
  <c r="F31" i="1" s="1"/>
  <c r="H30" i="1"/>
  <c r="G30" i="1"/>
  <c r="E30" i="1"/>
  <c r="F30" i="1" s="1"/>
  <c r="H29" i="1"/>
  <c r="G29" i="1"/>
  <c r="E29" i="1"/>
  <c r="F29" i="1" s="1"/>
  <c r="H28" i="1"/>
  <c r="G28" i="1"/>
  <c r="E28" i="1"/>
  <c r="F28" i="1" s="1"/>
  <c r="H27" i="1"/>
  <c r="G27" i="1"/>
  <c r="E27" i="1"/>
  <c r="F27" i="1" s="1"/>
  <c r="H26" i="1"/>
  <c r="G26" i="1"/>
  <c r="E26" i="1"/>
  <c r="F26" i="1" s="1"/>
  <c r="H25" i="1"/>
  <c r="G25" i="1"/>
  <c r="E25" i="1"/>
  <c r="F25" i="1" s="1"/>
  <c r="H24" i="1"/>
  <c r="G24" i="1"/>
  <c r="E24" i="1"/>
  <c r="F24" i="1" s="1"/>
  <c r="H23" i="1"/>
  <c r="G23" i="1"/>
  <c r="E23" i="1"/>
  <c r="F23" i="1" s="1"/>
  <c r="H22" i="1"/>
  <c r="G22" i="1"/>
  <c r="E22" i="1"/>
  <c r="F22" i="1" s="1"/>
  <c r="H21" i="1"/>
  <c r="G21" i="1"/>
  <c r="E21" i="1"/>
  <c r="F21" i="1" s="1"/>
  <c r="H20" i="1"/>
  <c r="G20" i="1"/>
  <c r="E20" i="1"/>
  <c r="F20" i="1" s="1"/>
  <c r="H19" i="1"/>
  <c r="G19" i="1"/>
  <c r="E19" i="1"/>
  <c r="F19" i="1" s="1"/>
  <c r="H18" i="1"/>
  <c r="G18" i="1"/>
  <c r="E18" i="1"/>
  <c r="F18" i="1" s="1"/>
  <c r="H17" i="1"/>
  <c r="G17" i="1"/>
  <c r="E17" i="1"/>
  <c r="F17" i="1" s="1"/>
  <c r="H16" i="1"/>
  <c r="G16" i="1"/>
  <c r="E16" i="1"/>
  <c r="F16" i="1" s="1"/>
  <c r="H15" i="1"/>
  <c r="G15" i="1"/>
  <c r="E15" i="1"/>
  <c r="F15" i="1" s="1"/>
  <c r="H14" i="1"/>
  <c r="G14" i="1"/>
  <c r="E14" i="1"/>
  <c r="F14" i="1" s="1"/>
  <c r="H13" i="1"/>
  <c r="G13" i="1"/>
  <c r="E13" i="1"/>
  <c r="F13" i="1" s="1"/>
  <c r="H12" i="1"/>
  <c r="G12" i="1"/>
  <c r="E12" i="1"/>
  <c r="F12" i="1" s="1"/>
  <c r="H11" i="1"/>
  <c r="G11" i="1"/>
  <c r="E11" i="1"/>
  <c r="C8" i="1"/>
  <c r="I21" i="1" s="1"/>
  <c r="K21" i="1" s="1"/>
  <c r="C7" i="1"/>
  <c r="J34" i="1" l="1"/>
  <c r="J106" i="1"/>
  <c r="J13" i="1"/>
  <c r="J17" i="1"/>
  <c r="J21" i="1"/>
  <c r="J18" i="1"/>
  <c r="J24" i="1"/>
  <c r="J36" i="1"/>
  <c r="J42" i="1"/>
  <c r="J55" i="1"/>
  <c r="J58" i="1"/>
  <c r="J71" i="1"/>
  <c r="J74" i="1"/>
  <c r="J87" i="1"/>
  <c r="J90" i="1"/>
  <c r="J103" i="1"/>
  <c r="J16" i="1"/>
  <c r="E7" i="1"/>
  <c r="J12" i="1"/>
  <c r="J14" i="1"/>
  <c r="J20" i="1"/>
  <c r="J22" i="1"/>
  <c r="I15" i="1"/>
  <c r="I19" i="1"/>
  <c r="E8" i="1"/>
  <c r="F11" i="1"/>
  <c r="I14" i="1"/>
  <c r="I18" i="1"/>
  <c r="I22" i="1"/>
  <c r="J25" i="1"/>
  <c r="I27" i="1"/>
  <c r="J29" i="1"/>
  <c r="I31" i="1"/>
  <c r="J35" i="1"/>
  <c r="I49" i="1"/>
  <c r="I50" i="1"/>
  <c r="J51" i="1"/>
  <c r="J54" i="1"/>
  <c r="I65" i="1"/>
  <c r="I66" i="1"/>
  <c r="J67" i="1"/>
  <c r="J70" i="1"/>
  <c r="I81" i="1"/>
  <c r="I82" i="1"/>
  <c r="J83" i="1"/>
  <c r="J86" i="1"/>
  <c r="I97" i="1"/>
  <c r="I98" i="1"/>
  <c r="J99" i="1"/>
  <c r="J102" i="1"/>
  <c r="I108" i="1"/>
  <c r="I104" i="1"/>
  <c r="I100" i="1"/>
  <c r="I96" i="1"/>
  <c r="I92" i="1"/>
  <c r="I88" i="1"/>
  <c r="I84" i="1"/>
  <c r="I80" i="1"/>
  <c r="I76" i="1"/>
  <c r="I72" i="1"/>
  <c r="I68" i="1"/>
  <c r="I64" i="1"/>
  <c r="I60" i="1"/>
  <c r="I56" i="1"/>
  <c r="I52" i="1"/>
  <c r="I48" i="1"/>
  <c r="I44" i="1"/>
  <c r="I35" i="1"/>
  <c r="I107" i="1"/>
  <c r="I103" i="1"/>
  <c r="I99" i="1"/>
  <c r="I95" i="1"/>
  <c r="I91" i="1"/>
  <c r="I87" i="1"/>
  <c r="I83" i="1"/>
  <c r="I79" i="1"/>
  <c r="I75" i="1"/>
  <c r="I71" i="1"/>
  <c r="I67" i="1"/>
  <c r="I63" i="1"/>
  <c r="I59" i="1"/>
  <c r="I55" i="1"/>
  <c r="I51" i="1"/>
  <c r="I47" i="1"/>
  <c r="I43" i="1"/>
  <c r="I36" i="1"/>
  <c r="I11" i="1"/>
  <c r="I13" i="1"/>
  <c r="I17" i="1"/>
  <c r="I23" i="1"/>
  <c r="I25" i="1"/>
  <c r="I29" i="1"/>
  <c r="I54" i="1"/>
  <c r="I85" i="1"/>
  <c r="I101" i="1"/>
  <c r="J109" i="1"/>
  <c r="J105" i="1"/>
  <c r="J101" i="1"/>
  <c r="J97" i="1"/>
  <c r="J93" i="1"/>
  <c r="J89" i="1"/>
  <c r="J85" i="1"/>
  <c r="J81" i="1"/>
  <c r="J77" i="1"/>
  <c r="J73" i="1"/>
  <c r="J69" i="1"/>
  <c r="J65" i="1"/>
  <c r="J61" i="1"/>
  <c r="J57" i="1"/>
  <c r="J53" i="1"/>
  <c r="J49" i="1"/>
  <c r="J45" i="1"/>
  <c r="J41" i="1"/>
  <c r="J40" i="1"/>
  <c r="J39" i="1"/>
  <c r="J38" i="1"/>
  <c r="J37" i="1"/>
  <c r="J33" i="1"/>
  <c r="J108" i="1"/>
  <c r="J104" i="1"/>
  <c r="J100" i="1"/>
  <c r="J96" i="1"/>
  <c r="J92" i="1"/>
  <c r="J88" i="1"/>
  <c r="J84" i="1"/>
  <c r="J80" i="1"/>
  <c r="J76" i="1"/>
  <c r="J72" i="1"/>
  <c r="J68" i="1"/>
  <c r="J64" i="1"/>
  <c r="J60" i="1"/>
  <c r="J56" i="1"/>
  <c r="J52" i="1"/>
  <c r="J48" i="1"/>
  <c r="J44" i="1"/>
  <c r="I10" i="1"/>
  <c r="I12" i="1"/>
  <c r="I16" i="1"/>
  <c r="I20" i="1"/>
  <c r="I24" i="1"/>
  <c r="J26" i="1"/>
  <c r="J27" i="1"/>
  <c r="J28" i="1"/>
  <c r="J30" i="1"/>
  <c r="J31" i="1"/>
  <c r="J32" i="1"/>
  <c r="I45" i="1"/>
  <c r="I46" i="1"/>
  <c r="J47" i="1"/>
  <c r="J50" i="1"/>
  <c r="I61" i="1"/>
  <c r="I62" i="1"/>
  <c r="J63" i="1"/>
  <c r="J66" i="1"/>
  <c r="I77" i="1"/>
  <c r="I78" i="1"/>
  <c r="J79" i="1"/>
  <c r="J82" i="1"/>
  <c r="I93" i="1"/>
  <c r="I94" i="1"/>
  <c r="J95" i="1"/>
  <c r="J98" i="1"/>
  <c r="I109" i="1"/>
  <c r="I110" i="1"/>
  <c r="I26" i="1"/>
  <c r="I30" i="1"/>
  <c r="I33" i="1"/>
  <c r="I53" i="1"/>
  <c r="I69" i="1"/>
  <c r="I70" i="1"/>
  <c r="I86" i="1"/>
  <c r="I102" i="1"/>
  <c r="J10" i="1"/>
  <c r="J11" i="1"/>
  <c r="J15" i="1"/>
  <c r="J19" i="1"/>
  <c r="J23" i="1"/>
  <c r="I28" i="1"/>
  <c r="I32" i="1"/>
  <c r="I34" i="1"/>
  <c r="I37" i="1"/>
  <c r="I38" i="1"/>
  <c r="I39" i="1"/>
  <c r="I40" i="1"/>
  <c r="I41" i="1"/>
  <c r="I42" i="1"/>
  <c r="J43" i="1"/>
  <c r="J46" i="1"/>
  <c r="I57" i="1"/>
  <c r="I58" i="1"/>
  <c r="J59" i="1"/>
  <c r="J62" i="1"/>
  <c r="I73" i="1"/>
  <c r="I74" i="1"/>
  <c r="J75" i="1"/>
  <c r="J78" i="1"/>
  <c r="I89" i="1"/>
  <c r="I90" i="1"/>
  <c r="J91" i="1"/>
  <c r="J94" i="1"/>
  <c r="I105" i="1"/>
  <c r="I106" i="1"/>
  <c r="J107" i="1"/>
  <c r="J110" i="1"/>
  <c r="K105" i="1" l="1"/>
  <c r="L105" i="1"/>
  <c r="K73" i="1"/>
  <c r="L73" i="1"/>
  <c r="K41" i="1"/>
  <c r="L41" i="1"/>
  <c r="K37" i="1"/>
  <c r="L37" i="1"/>
  <c r="K69" i="1"/>
  <c r="L69" i="1"/>
  <c r="K12" i="1"/>
  <c r="L12" i="1"/>
  <c r="K54" i="1"/>
  <c r="L54" i="1"/>
  <c r="K43" i="1"/>
  <c r="L43" i="1"/>
  <c r="K75" i="1"/>
  <c r="L75" i="1"/>
  <c r="K107" i="1"/>
  <c r="L107" i="1"/>
  <c r="K68" i="1"/>
  <c r="L68" i="1"/>
  <c r="K84" i="1"/>
  <c r="L84" i="1"/>
  <c r="K31" i="1"/>
  <c r="L31" i="1"/>
  <c r="K34" i="1"/>
  <c r="L34" i="1"/>
  <c r="K53" i="1"/>
  <c r="L53" i="1"/>
  <c r="K78" i="1"/>
  <c r="L78" i="1"/>
  <c r="K29" i="1"/>
  <c r="L29" i="1"/>
  <c r="K13" i="1"/>
  <c r="L13" i="1"/>
  <c r="K47" i="1"/>
  <c r="L47" i="1"/>
  <c r="K63" i="1"/>
  <c r="L63" i="1"/>
  <c r="K79" i="1"/>
  <c r="L79" i="1"/>
  <c r="K95" i="1"/>
  <c r="L95" i="1"/>
  <c r="K35" i="1"/>
  <c r="L35" i="1"/>
  <c r="K56" i="1"/>
  <c r="L56" i="1"/>
  <c r="K72" i="1"/>
  <c r="L72" i="1"/>
  <c r="K88" i="1"/>
  <c r="L88" i="1"/>
  <c r="K104" i="1"/>
  <c r="L104" i="1"/>
  <c r="K98" i="1"/>
  <c r="L98" i="1"/>
  <c r="K82" i="1"/>
  <c r="L82" i="1"/>
  <c r="K66" i="1"/>
  <c r="L66" i="1"/>
  <c r="K50" i="1"/>
  <c r="L50" i="1"/>
  <c r="K18" i="1"/>
  <c r="L18" i="1"/>
  <c r="K19" i="1"/>
  <c r="L19" i="1"/>
  <c r="K39" i="1"/>
  <c r="L39" i="1"/>
  <c r="K32" i="1"/>
  <c r="L32" i="1"/>
  <c r="K86" i="1"/>
  <c r="L86" i="1"/>
  <c r="K33" i="1"/>
  <c r="L33" i="1"/>
  <c r="K109" i="1"/>
  <c r="L109" i="1"/>
  <c r="K93" i="1"/>
  <c r="L93" i="1"/>
  <c r="K77" i="1"/>
  <c r="L77" i="1"/>
  <c r="K61" i="1"/>
  <c r="L61" i="1"/>
  <c r="K45" i="1"/>
  <c r="L45" i="1"/>
  <c r="K20" i="1"/>
  <c r="L20" i="1"/>
  <c r="K101" i="1"/>
  <c r="L101" i="1"/>
  <c r="K25" i="1"/>
  <c r="L25" i="1"/>
  <c r="K11" i="1"/>
  <c r="L11" i="1"/>
  <c r="K51" i="1"/>
  <c r="L51" i="1"/>
  <c r="K67" i="1"/>
  <c r="L67" i="1"/>
  <c r="K83" i="1"/>
  <c r="L83" i="1"/>
  <c r="K99" i="1"/>
  <c r="L99" i="1"/>
  <c r="K44" i="1"/>
  <c r="L44" i="1"/>
  <c r="K60" i="1"/>
  <c r="L60" i="1"/>
  <c r="K76" i="1"/>
  <c r="L76" i="1"/>
  <c r="K92" i="1"/>
  <c r="L92" i="1"/>
  <c r="K108" i="1"/>
  <c r="L108" i="1"/>
  <c r="K97" i="1"/>
  <c r="L97" i="1"/>
  <c r="K81" i="1"/>
  <c r="L81" i="1"/>
  <c r="K65" i="1"/>
  <c r="L65" i="1"/>
  <c r="K49" i="1"/>
  <c r="L49" i="1"/>
  <c r="K27" i="1"/>
  <c r="L27" i="1"/>
  <c r="K14" i="1"/>
  <c r="L14" i="1"/>
  <c r="K15" i="1"/>
  <c r="L15" i="1"/>
  <c r="K40" i="1"/>
  <c r="L40" i="1"/>
  <c r="K102" i="1"/>
  <c r="L102" i="1"/>
  <c r="K110" i="1"/>
  <c r="L110" i="1"/>
  <c r="K94" i="1"/>
  <c r="L94" i="1"/>
  <c r="K62" i="1"/>
  <c r="L62" i="1"/>
  <c r="K46" i="1"/>
  <c r="L46" i="1"/>
  <c r="K24" i="1"/>
  <c r="L24" i="1"/>
  <c r="K106" i="1"/>
  <c r="L106" i="1"/>
  <c r="K90" i="1"/>
  <c r="L90" i="1"/>
  <c r="K74" i="1"/>
  <c r="L74" i="1"/>
  <c r="K58" i="1"/>
  <c r="L58" i="1"/>
  <c r="K42" i="1"/>
  <c r="L42" i="1"/>
  <c r="K38" i="1"/>
  <c r="L38" i="1"/>
  <c r="K28" i="1"/>
  <c r="L28" i="1"/>
  <c r="K70" i="1"/>
  <c r="L70" i="1"/>
  <c r="K30" i="1"/>
  <c r="L30" i="1"/>
  <c r="K16" i="1"/>
  <c r="L16" i="1"/>
  <c r="K85" i="1"/>
  <c r="L85" i="1"/>
  <c r="K23" i="1"/>
  <c r="L23" i="1"/>
  <c r="K36" i="1"/>
  <c r="L36" i="1"/>
  <c r="K55" i="1"/>
  <c r="L55" i="1"/>
  <c r="K71" i="1"/>
  <c r="L71" i="1"/>
  <c r="K87" i="1"/>
  <c r="L87" i="1"/>
  <c r="K103" i="1"/>
  <c r="L103" i="1"/>
  <c r="K48" i="1"/>
  <c r="L48" i="1"/>
  <c r="K64" i="1"/>
  <c r="L64" i="1"/>
  <c r="K80" i="1"/>
  <c r="L80" i="1"/>
  <c r="K96" i="1"/>
  <c r="L96" i="1"/>
  <c r="L21" i="1"/>
  <c r="K89" i="1"/>
  <c r="L89" i="1"/>
  <c r="K57" i="1"/>
  <c r="L57" i="1"/>
  <c r="K26" i="1"/>
  <c r="L26" i="1"/>
  <c r="K17" i="1"/>
  <c r="L17" i="1"/>
  <c r="K59" i="1"/>
  <c r="L59" i="1"/>
  <c r="K91" i="1"/>
  <c r="L91" i="1"/>
  <c r="K52" i="1"/>
  <c r="L52" i="1"/>
  <c r="K100" i="1"/>
  <c r="L100" i="1"/>
  <c r="K22" i="1"/>
  <c r="L22" i="1"/>
  <c r="O34" i="1"/>
  <c r="P35" i="1"/>
  <c r="O35" i="1"/>
  <c r="P34" i="1"/>
  <c r="P36" i="1" l="1"/>
  <c r="L4" i="1"/>
  <c r="Q35" i="1"/>
  <c r="P40" i="1"/>
  <c r="P38" i="1"/>
  <c r="O36" i="1"/>
  <c r="P39" i="1" s="1"/>
  <c r="Q34" i="1"/>
  <c r="Q36" i="1" s="1"/>
  <c r="P37" i="1" l="1"/>
</calcChain>
</file>

<file path=xl/sharedStrings.xml><?xml version="1.0" encoding="utf-8"?>
<sst xmlns="http://schemas.openxmlformats.org/spreadsheetml/2006/main" count="45" uniqueCount="33">
  <si>
    <t>SEUIL</t>
  </si>
  <si>
    <t>Nb malades (1)</t>
  </si>
  <si>
    <t>Nb +</t>
  </si>
  <si>
    <t>NB sains (0)</t>
  </si>
  <si>
    <t>Nb -</t>
  </si>
  <si>
    <t>1-Spécificité</t>
  </si>
  <si>
    <t xml:space="preserve">Sensibilité </t>
  </si>
  <si>
    <t>Spécificité</t>
  </si>
  <si>
    <t>Individus</t>
  </si>
  <si>
    <t>Etat</t>
  </si>
  <si>
    <t>Score</t>
  </si>
  <si>
    <t>Test</t>
  </si>
  <si>
    <t>Statut</t>
  </si>
  <si>
    <t>fp</t>
  </si>
  <si>
    <t>vp</t>
  </si>
  <si>
    <t>Tfp</t>
  </si>
  <si>
    <t>Tvp</t>
  </si>
  <si>
    <r>
      <t>1-</t>
    </r>
    <r>
      <rPr>
        <i/>
        <sz val="11"/>
        <color theme="1"/>
        <rFont val="Calibri"/>
        <family val="2"/>
      </rPr>
      <t>Tfp</t>
    </r>
  </si>
  <si>
    <t>+</t>
  </si>
  <si>
    <t>-</t>
  </si>
  <si>
    <t>Malade</t>
  </si>
  <si>
    <t>Sain</t>
  </si>
  <si>
    <t>Sensibilité</t>
  </si>
  <si>
    <t>Vpp</t>
  </si>
  <si>
    <t>Vpn</t>
  </si>
  <si>
    <t>Sensibilité
 Tvp</t>
  </si>
  <si>
    <t>Spécificité
 Tvn</t>
  </si>
  <si>
    <t>Prévalence</t>
  </si>
  <si>
    <t>Valeur prédictive
positive</t>
  </si>
  <si>
    <t>Valeur prédictive
 négative</t>
  </si>
  <si>
    <t>Pr</t>
  </si>
  <si>
    <t>AUC</t>
  </si>
  <si>
    <t>Pour calcul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</si>
</sst>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70" formatCode="#,##0.000_ ;\-#,##0.000\ "/>
    <numFmt numFmtId="174" formatCode="#,##0.0000_ ;\-#,##0.00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rgb="FF0070C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5" fillId="2" borderId="1" xfId="0" applyFont="1" applyFill="1" applyBorder="1"/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0" fillId="5" borderId="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0" fillId="0" borderId="3" xfId="0" applyBorder="1"/>
    <xf numFmtId="2" fontId="0" fillId="0" borderId="3" xfId="0" applyNumberFormat="1" applyBorder="1"/>
    <xf numFmtId="0" fontId="0" fillId="0" borderId="4" xfId="0" applyBorder="1"/>
    <xf numFmtId="9" fontId="0" fillId="0" borderId="4" xfId="1" applyFont="1" applyBorder="1"/>
    <xf numFmtId="9" fontId="0" fillId="0" borderId="3" xfId="1" applyFont="1" applyBorder="1"/>
    <xf numFmtId="0" fontId="0" fillId="0" borderId="3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" fontId="0" fillId="0" borderId="4" xfId="1" applyNumberFormat="1" applyFont="1" applyBorder="1"/>
    <xf numFmtId="1" fontId="0" fillId="0" borderId="3" xfId="1" applyNumberFormat="1" applyFont="1" applyBorder="1"/>
    <xf numFmtId="0" fontId="0" fillId="4" borderId="8" xfId="0" applyFill="1" applyBorder="1"/>
    <xf numFmtId="0" fontId="12" fillId="4" borderId="0" xfId="0" quotePrefix="1" applyFont="1" applyFill="1" applyAlignment="1">
      <alignment horizontal="center"/>
    </xf>
    <xf numFmtId="0" fontId="0" fillId="4" borderId="9" xfId="0" applyFill="1" applyBorder="1"/>
    <xf numFmtId="0" fontId="0" fillId="4" borderId="8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/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left"/>
    </xf>
    <xf numFmtId="9" fontId="0" fillId="4" borderId="14" xfId="1" applyFont="1" applyFill="1" applyBorder="1" applyAlignment="1">
      <alignment horizontal="center"/>
    </xf>
    <xf numFmtId="0" fontId="0" fillId="4" borderId="10" xfId="0" applyFill="1" applyBorder="1" applyAlignment="1">
      <alignment horizontal="left"/>
    </xf>
    <xf numFmtId="9" fontId="0" fillId="4" borderId="12" xfId="1" applyFont="1" applyFill="1" applyBorder="1" applyAlignment="1">
      <alignment horizontal="center"/>
    </xf>
    <xf numFmtId="0" fontId="0" fillId="4" borderId="13" xfId="0" applyFill="1" applyBorder="1"/>
    <xf numFmtId="0" fontId="0" fillId="0" borderId="0" xfId="0" applyAlignment="1">
      <alignment horizontal="center"/>
    </xf>
    <xf numFmtId="9" fontId="3" fillId="0" borderId="3" xfId="0" applyNumberFormat="1" applyFont="1" applyBorder="1"/>
    <xf numFmtId="9" fontId="13" fillId="0" borderId="3" xfId="0" applyNumberFormat="1" applyFont="1" applyBorder="1"/>
    <xf numFmtId="0" fontId="0" fillId="5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9" fontId="0" fillId="5" borderId="3" xfId="1" applyFont="1" applyFill="1" applyBorder="1" applyAlignment="1">
      <alignment horizontal="center" vertical="center"/>
    </xf>
    <xf numFmtId="164" fontId="0" fillId="0" borderId="3" xfId="1" applyNumberFormat="1" applyFont="1" applyBorder="1"/>
    <xf numFmtId="0" fontId="14" fillId="5" borderId="3" xfId="0" applyFont="1" applyFill="1" applyBorder="1" applyAlignment="1">
      <alignment horizontal="center" vertical="center" wrapText="1"/>
    </xf>
    <xf numFmtId="164" fontId="3" fillId="0" borderId="3" xfId="0" applyNumberFormat="1" applyFont="1" applyBorder="1"/>
    <xf numFmtId="0" fontId="15" fillId="5" borderId="3" xfId="0" applyFont="1" applyFill="1" applyBorder="1" applyAlignment="1">
      <alignment horizontal="center" vertical="center" wrapText="1"/>
    </xf>
    <xf numFmtId="164" fontId="0" fillId="5" borderId="3" xfId="1" applyNumberFormat="1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7" fillId="9" borderId="3" xfId="0" applyFont="1" applyFill="1" applyBorder="1" applyAlignment="1">
      <alignment horizontal="center" vertical="center"/>
    </xf>
    <xf numFmtId="0" fontId="0" fillId="9" borderId="3" xfId="0" applyFill="1" applyBorder="1" applyAlignment="1">
      <alignment horizontal="center"/>
    </xf>
    <xf numFmtId="0" fontId="8" fillId="9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70" fontId="0" fillId="0" borderId="3" xfId="2" applyNumberFormat="1" applyFont="1" applyBorder="1"/>
    <xf numFmtId="0" fontId="7" fillId="0" borderId="0" xfId="0" applyFont="1" applyFill="1" applyBorder="1" applyAlignment="1">
      <alignment horizontal="center" vertical="center"/>
    </xf>
    <xf numFmtId="170" fontId="7" fillId="0" borderId="0" xfId="2" applyNumberFormat="1" applyFont="1" applyFill="1" applyBorder="1" applyAlignment="1">
      <alignment horizontal="center" vertical="center"/>
    </xf>
    <xf numFmtId="0" fontId="0" fillId="0" borderId="0" xfId="0" applyFill="1"/>
    <xf numFmtId="1" fontId="0" fillId="0" borderId="0" xfId="0" applyNumberForma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0" fillId="0" borderId="0" xfId="0" applyNumberFormat="1" applyBorder="1"/>
    <xf numFmtId="1" fontId="0" fillId="0" borderId="0" xfId="2" applyNumberFormat="1" applyFont="1" applyBorder="1"/>
    <xf numFmtId="1" fontId="0" fillId="0" borderId="0" xfId="0" applyNumberFormat="1"/>
    <xf numFmtId="174" fontId="7" fillId="9" borderId="3" xfId="2" applyNumberFormat="1" applyFont="1" applyFill="1" applyBorder="1" applyAlignment="1">
      <alignment horizontal="center" vertical="center"/>
    </xf>
    <xf numFmtId="0" fontId="2" fillId="3" borderId="3" xfId="0" applyFont="1" applyFill="1" applyBorder="1"/>
    <xf numFmtId="0" fontId="6" fillId="3" borderId="3" xfId="0" applyFont="1" applyFill="1" applyBorder="1" applyAlignment="1">
      <alignment horizontal="center"/>
    </xf>
    <xf numFmtId="0" fontId="0" fillId="4" borderId="3" xfId="0" applyFill="1" applyBorder="1"/>
    <xf numFmtId="0" fontId="8" fillId="4" borderId="3" xfId="0" applyFont="1" applyFill="1" applyBorder="1" applyAlignment="1">
      <alignment horizontal="center"/>
    </xf>
    <xf numFmtId="9" fontId="0" fillId="0" borderId="4" xfId="1" applyNumberFormat="1" applyFont="1" applyBorder="1"/>
  </cellXfs>
  <cellStyles count="3">
    <cellStyle name="Milliers" xfId="2" builtinId="3"/>
    <cellStyle name="Normal" xfId="0" builtinId="0"/>
    <cellStyle name="Pourcentage" xfId="1" builtinId="5"/>
  </cellStyles>
  <dxfs count="3">
    <dxf>
      <fill>
        <patternFill>
          <bgColor theme="5" tint="0.39994506668294322"/>
        </patternFill>
      </fill>
    </dxf>
    <dxf>
      <font>
        <color theme="5" tint="0.79998168889431442"/>
      </font>
      <fill>
        <patternFill>
          <bgColor rgb="FFFF0000"/>
        </patternFill>
      </fill>
    </dxf>
    <dxf>
      <font>
        <color rgb="FF0070C0"/>
      </font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Courbe ROC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DAE5-47A1-AC6F-6B92B87EB8E2}"/>
            </c:ext>
          </c:extLst>
        </c:ser>
        <c:ser>
          <c:idx val="0"/>
          <c:order val="1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28"/>
            <c:marker>
              <c:symbol val="circle"/>
              <c:size val="5"/>
              <c:spPr>
                <a:solidFill>
                  <a:srgbClr val="FF0000"/>
                </a:solidFill>
                <a:ln w="2540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DAE5-47A1-AC6F-6B92B87EB8E2}"/>
              </c:ext>
            </c:extLst>
          </c:dPt>
          <c:xVal>
            <c:numRef>
              <c:f>'Tableau et courbe'!$I$10:$I$110</c:f>
              <c:numCache>
                <c:formatCode>0%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1.3333333333333334E-2</c:v>
                </c:pt>
                <c:pt idx="14">
                  <c:v>1.3333333333333334E-2</c:v>
                </c:pt>
                <c:pt idx="15">
                  <c:v>1.3333333333333334E-2</c:v>
                </c:pt>
                <c:pt idx="16">
                  <c:v>1.3333333333333334E-2</c:v>
                </c:pt>
                <c:pt idx="17">
                  <c:v>2.6666666666666668E-2</c:v>
                </c:pt>
                <c:pt idx="18">
                  <c:v>0.04</c:v>
                </c:pt>
                <c:pt idx="19">
                  <c:v>0.04</c:v>
                </c:pt>
                <c:pt idx="20">
                  <c:v>0.04</c:v>
                </c:pt>
                <c:pt idx="21">
                  <c:v>0.04</c:v>
                </c:pt>
                <c:pt idx="22">
                  <c:v>5.3333333333333337E-2</c:v>
                </c:pt>
                <c:pt idx="23">
                  <c:v>5.3333333333333337E-2</c:v>
                </c:pt>
                <c:pt idx="24">
                  <c:v>5.3333333333333337E-2</c:v>
                </c:pt>
                <c:pt idx="25">
                  <c:v>6.6666666666666666E-2</c:v>
                </c:pt>
                <c:pt idx="26">
                  <c:v>0.08</c:v>
                </c:pt>
                <c:pt idx="27">
                  <c:v>0.08</c:v>
                </c:pt>
                <c:pt idx="28">
                  <c:v>0.08</c:v>
                </c:pt>
                <c:pt idx="29">
                  <c:v>9.3333333333333338E-2</c:v>
                </c:pt>
                <c:pt idx="30">
                  <c:v>0.10666666666666667</c:v>
                </c:pt>
                <c:pt idx="31">
                  <c:v>0.12</c:v>
                </c:pt>
                <c:pt idx="32">
                  <c:v>0.13333333333333333</c:v>
                </c:pt>
                <c:pt idx="33">
                  <c:v>0.14666666666666667</c:v>
                </c:pt>
                <c:pt idx="34">
                  <c:v>0.16</c:v>
                </c:pt>
                <c:pt idx="35">
                  <c:v>0.17333333333333334</c:v>
                </c:pt>
                <c:pt idx="36">
                  <c:v>0.18666666666666668</c:v>
                </c:pt>
                <c:pt idx="37">
                  <c:v>0.2</c:v>
                </c:pt>
                <c:pt idx="38">
                  <c:v>0.2</c:v>
                </c:pt>
                <c:pt idx="39">
                  <c:v>0.2</c:v>
                </c:pt>
                <c:pt idx="40">
                  <c:v>0.21333333333333335</c:v>
                </c:pt>
                <c:pt idx="41">
                  <c:v>0.21333333333333335</c:v>
                </c:pt>
                <c:pt idx="42">
                  <c:v>0.22666666666666666</c:v>
                </c:pt>
                <c:pt idx="43">
                  <c:v>0.24</c:v>
                </c:pt>
                <c:pt idx="44">
                  <c:v>0.25333333333333335</c:v>
                </c:pt>
                <c:pt idx="45">
                  <c:v>0.26666666666666666</c:v>
                </c:pt>
                <c:pt idx="46">
                  <c:v>0.28000000000000003</c:v>
                </c:pt>
                <c:pt idx="47">
                  <c:v>0.29333333333333333</c:v>
                </c:pt>
                <c:pt idx="48">
                  <c:v>0.30666666666666664</c:v>
                </c:pt>
                <c:pt idx="49">
                  <c:v>0.32</c:v>
                </c:pt>
                <c:pt idx="50">
                  <c:v>0.33333333333333331</c:v>
                </c:pt>
                <c:pt idx="51">
                  <c:v>0.34666666666666668</c:v>
                </c:pt>
                <c:pt idx="52">
                  <c:v>0.36</c:v>
                </c:pt>
                <c:pt idx="53">
                  <c:v>0.37333333333333335</c:v>
                </c:pt>
                <c:pt idx="54">
                  <c:v>0.38666666666666666</c:v>
                </c:pt>
                <c:pt idx="55">
                  <c:v>0.4</c:v>
                </c:pt>
                <c:pt idx="56">
                  <c:v>0.41333333333333333</c:v>
                </c:pt>
                <c:pt idx="57">
                  <c:v>0.42666666666666669</c:v>
                </c:pt>
                <c:pt idx="58">
                  <c:v>0.44</c:v>
                </c:pt>
                <c:pt idx="59">
                  <c:v>0.45333333333333331</c:v>
                </c:pt>
                <c:pt idx="60">
                  <c:v>0.46666666666666667</c:v>
                </c:pt>
                <c:pt idx="61">
                  <c:v>0.48</c:v>
                </c:pt>
                <c:pt idx="62">
                  <c:v>0.49333333333333335</c:v>
                </c:pt>
                <c:pt idx="63">
                  <c:v>0.50666666666666671</c:v>
                </c:pt>
                <c:pt idx="64">
                  <c:v>0.52</c:v>
                </c:pt>
                <c:pt idx="65">
                  <c:v>0.53333333333333333</c:v>
                </c:pt>
                <c:pt idx="66">
                  <c:v>0.54666666666666663</c:v>
                </c:pt>
                <c:pt idx="67">
                  <c:v>0.56000000000000005</c:v>
                </c:pt>
                <c:pt idx="68">
                  <c:v>0.57333333333333336</c:v>
                </c:pt>
                <c:pt idx="69">
                  <c:v>0.58666666666666667</c:v>
                </c:pt>
                <c:pt idx="70">
                  <c:v>0.6</c:v>
                </c:pt>
                <c:pt idx="71">
                  <c:v>0.61333333333333329</c:v>
                </c:pt>
                <c:pt idx="72">
                  <c:v>0.62666666666666671</c:v>
                </c:pt>
                <c:pt idx="73">
                  <c:v>0.64</c:v>
                </c:pt>
                <c:pt idx="74">
                  <c:v>0.65333333333333332</c:v>
                </c:pt>
                <c:pt idx="75">
                  <c:v>0.66666666666666663</c:v>
                </c:pt>
                <c:pt idx="76">
                  <c:v>0.68</c:v>
                </c:pt>
                <c:pt idx="77">
                  <c:v>0.69333333333333336</c:v>
                </c:pt>
                <c:pt idx="78">
                  <c:v>0.70666666666666667</c:v>
                </c:pt>
                <c:pt idx="79">
                  <c:v>0.72</c:v>
                </c:pt>
                <c:pt idx="80">
                  <c:v>0.73333333333333328</c:v>
                </c:pt>
                <c:pt idx="81">
                  <c:v>0.7466666666666667</c:v>
                </c:pt>
                <c:pt idx="82">
                  <c:v>0.76</c:v>
                </c:pt>
                <c:pt idx="83">
                  <c:v>0.77333333333333332</c:v>
                </c:pt>
                <c:pt idx="84">
                  <c:v>0.78666666666666663</c:v>
                </c:pt>
                <c:pt idx="85">
                  <c:v>0.8</c:v>
                </c:pt>
                <c:pt idx="86">
                  <c:v>0.81333333333333335</c:v>
                </c:pt>
                <c:pt idx="87">
                  <c:v>0.82666666666666666</c:v>
                </c:pt>
                <c:pt idx="88">
                  <c:v>0.84</c:v>
                </c:pt>
                <c:pt idx="89">
                  <c:v>0.85333333333333339</c:v>
                </c:pt>
                <c:pt idx="90">
                  <c:v>0.8666666666666667</c:v>
                </c:pt>
                <c:pt idx="91">
                  <c:v>0.88</c:v>
                </c:pt>
                <c:pt idx="92">
                  <c:v>0.89333333333333331</c:v>
                </c:pt>
                <c:pt idx="93">
                  <c:v>0.90666666666666662</c:v>
                </c:pt>
                <c:pt idx="94">
                  <c:v>0.92</c:v>
                </c:pt>
                <c:pt idx="95">
                  <c:v>0.93333333333333335</c:v>
                </c:pt>
                <c:pt idx="96">
                  <c:v>0.94666666666666666</c:v>
                </c:pt>
                <c:pt idx="97">
                  <c:v>0.96</c:v>
                </c:pt>
                <c:pt idx="98">
                  <c:v>0.97333333333333338</c:v>
                </c:pt>
                <c:pt idx="99">
                  <c:v>0.98666666666666669</c:v>
                </c:pt>
                <c:pt idx="100">
                  <c:v>1</c:v>
                </c:pt>
              </c:numCache>
            </c:numRef>
          </c:xVal>
          <c:yVal>
            <c:numRef>
              <c:f>'Tableau et courbe'!$J$10:$J$110</c:f>
              <c:numCache>
                <c:formatCode>0%</c:formatCode>
                <c:ptCount val="101"/>
                <c:pt idx="0">
                  <c:v>0</c:v>
                </c:pt>
                <c:pt idx="1">
                  <c:v>0.04</c:v>
                </c:pt>
                <c:pt idx="2">
                  <c:v>0.08</c:v>
                </c:pt>
                <c:pt idx="3">
                  <c:v>0.12</c:v>
                </c:pt>
                <c:pt idx="4">
                  <c:v>0.16</c:v>
                </c:pt>
                <c:pt idx="5">
                  <c:v>0.2</c:v>
                </c:pt>
                <c:pt idx="6">
                  <c:v>0.24</c:v>
                </c:pt>
                <c:pt idx="7">
                  <c:v>0.28000000000000003</c:v>
                </c:pt>
                <c:pt idx="8">
                  <c:v>0.32</c:v>
                </c:pt>
                <c:pt idx="9">
                  <c:v>0.36</c:v>
                </c:pt>
                <c:pt idx="10">
                  <c:v>0.4</c:v>
                </c:pt>
                <c:pt idx="11">
                  <c:v>0.44</c:v>
                </c:pt>
                <c:pt idx="12">
                  <c:v>0.48</c:v>
                </c:pt>
                <c:pt idx="13">
                  <c:v>0.48</c:v>
                </c:pt>
                <c:pt idx="14">
                  <c:v>0.52</c:v>
                </c:pt>
                <c:pt idx="15">
                  <c:v>0.56000000000000005</c:v>
                </c:pt>
                <c:pt idx="16">
                  <c:v>0.6</c:v>
                </c:pt>
                <c:pt idx="17">
                  <c:v>0.6</c:v>
                </c:pt>
                <c:pt idx="18">
                  <c:v>0.6</c:v>
                </c:pt>
                <c:pt idx="19">
                  <c:v>0.64</c:v>
                </c:pt>
                <c:pt idx="20">
                  <c:v>0.68</c:v>
                </c:pt>
                <c:pt idx="21">
                  <c:v>0.72</c:v>
                </c:pt>
                <c:pt idx="22">
                  <c:v>0.72</c:v>
                </c:pt>
                <c:pt idx="23">
                  <c:v>0.76</c:v>
                </c:pt>
                <c:pt idx="24">
                  <c:v>0.8</c:v>
                </c:pt>
                <c:pt idx="25">
                  <c:v>0.8</c:v>
                </c:pt>
                <c:pt idx="26">
                  <c:v>0.8</c:v>
                </c:pt>
                <c:pt idx="27">
                  <c:v>0.84</c:v>
                </c:pt>
                <c:pt idx="28">
                  <c:v>0.88</c:v>
                </c:pt>
                <c:pt idx="29">
                  <c:v>0.88</c:v>
                </c:pt>
                <c:pt idx="30">
                  <c:v>0.88</c:v>
                </c:pt>
                <c:pt idx="31">
                  <c:v>0.88</c:v>
                </c:pt>
                <c:pt idx="32">
                  <c:v>0.88</c:v>
                </c:pt>
                <c:pt idx="33">
                  <c:v>0.88</c:v>
                </c:pt>
                <c:pt idx="34">
                  <c:v>0.88</c:v>
                </c:pt>
                <c:pt idx="35">
                  <c:v>0.88</c:v>
                </c:pt>
                <c:pt idx="36">
                  <c:v>0.88</c:v>
                </c:pt>
                <c:pt idx="37">
                  <c:v>0.88</c:v>
                </c:pt>
                <c:pt idx="38">
                  <c:v>0.92</c:v>
                </c:pt>
                <c:pt idx="39">
                  <c:v>0.96</c:v>
                </c:pt>
                <c:pt idx="40">
                  <c:v>0.96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AE5-47A1-AC6F-6B92B87EB8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7593408"/>
        <c:axId val="1917598400"/>
      </c:scatterChart>
      <c:valAx>
        <c:axId val="191759340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1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Euclid" panose="02020503060505020303" pitchFamily="18" charset="0"/>
                    <a:ea typeface="+mn-ea"/>
                    <a:cs typeface="+mn-cs"/>
                  </a:defRPr>
                </a:pPr>
                <a:r>
                  <a:rPr lang="en-US" sz="1200" i="1">
                    <a:latin typeface="Euclid" panose="02020503060505020303" pitchFamily="18" charset="0"/>
                  </a:rPr>
                  <a:t>Tfp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1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Euclid" panose="02020503060505020303" pitchFamily="18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7598400"/>
        <c:crosses val="autoZero"/>
        <c:crossBetween val="midCat"/>
        <c:majorUnit val="0.1"/>
      </c:valAx>
      <c:valAx>
        <c:axId val="191759840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1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Euclid" panose="02020503060505020303" pitchFamily="18" charset="0"/>
                    <a:ea typeface="+mn-ea"/>
                    <a:cs typeface="+mn-cs"/>
                  </a:defRPr>
                </a:pPr>
                <a:r>
                  <a:rPr lang="en-US" sz="1200" i="1">
                    <a:latin typeface="Euclid" panose="02020503060505020303" pitchFamily="18" charset="0"/>
                  </a:rPr>
                  <a:t>Tvp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1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Euclid" panose="02020503060505020303" pitchFamily="18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75934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2">
            <a:lumMod val="5000"/>
            <a:lumOff val="95000"/>
          </a:schemeClr>
        </a:gs>
        <a:gs pos="74000">
          <a:schemeClr val="accent2">
            <a:lumMod val="45000"/>
            <a:lumOff val="55000"/>
          </a:schemeClr>
        </a:gs>
        <a:gs pos="83000">
          <a:schemeClr val="accent2">
            <a:lumMod val="45000"/>
            <a:lumOff val="55000"/>
          </a:schemeClr>
        </a:gs>
        <a:gs pos="100000">
          <a:schemeClr val="accent2">
            <a:lumMod val="30000"/>
            <a:lumOff val="70000"/>
          </a:schemeClr>
        </a:gs>
      </a:gsLst>
      <a:lin ang="5400000" scaled="1"/>
    </a:gradFill>
    <a:ln w="1587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Valeurs prédictives selon la prévalence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'Valeurs prédictives'!$C$7</c:f>
              <c:strCache>
                <c:ptCount val="1"/>
                <c:pt idx="0">
                  <c:v>Vpp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'Valeurs prédictives'!$B$8:$B$28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xVal>
          <c:yVal>
            <c:numRef>
              <c:f>'Valeurs prédictives'!$C$8:$C$28</c:f>
              <c:numCache>
                <c:formatCode>0%</c:formatCode>
                <c:ptCount val="21"/>
                <c:pt idx="0">
                  <c:v>0</c:v>
                </c:pt>
                <c:pt idx="1">
                  <c:v>0.83760683760683752</c:v>
                </c:pt>
                <c:pt idx="2">
                  <c:v>0.9158878504672896</c:v>
                </c:pt>
                <c:pt idx="3">
                  <c:v>0.94533762057877813</c:v>
                </c:pt>
                <c:pt idx="4">
                  <c:v>0.96078431372549011</c:v>
                </c:pt>
                <c:pt idx="5">
                  <c:v>0.97029702970297027</c:v>
                </c:pt>
                <c:pt idx="6">
                  <c:v>0.97674418604651159</c:v>
                </c:pt>
                <c:pt idx="7">
                  <c:v>0.98140200286123036</c:v>
                </c:pt>
                <c:pt idx="8">
                  <c:v>0.98492462311557782</c:v>
                </c:pt>
                <c:pt idx="9">
                  <c:v>0.98768197088465848</c:v>
                </c:pt>
                <c:pt idx="10">
                  <c:v>0.98989898989898994</c:v>
                </c:pt>
                <c:pt idx="11">
                  <c:v>0.99172033118675262</c:v>
                </c:pt>
                <c:pt idx="12">
                  <c:v>0.9932432432432432</c:v>
                </c:pt>
                <c:pt idx="13">
                  <c:v>0.99453551912568317</c:v>
                </c:pt>
                <c:pt idx="14">
                  <c:v>0.99564586357039186</c:v>
                </c:pt>
                <c:pt idx="15">
                  <c:v>0.99661016949152537</c:v>
                </c:pt>
                <c:pt idx="16">
                  <c:v>0.99745547073791352</c:v>
                </c:pt>
                <c:pt idx="17">
                  <c:v>0.99820251647693226</c:v>
                </c:pt>
                <c:pt idx="18">
                  <c:v>0.9988674971687429</c:v>
                </c:pt>
                <c:pt idx="19">
                  <c:v>0.9994632313472892</c:v>
                </c:pt>
                <c:pt idx="2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9A8-4B43-B765-351D4580DBE5}"/>
            </c:ext>
          </c:extLst>
        </c:ser>
        <c:ser>
          <c:idx val="1"/>
          <c:order val="1"/>
          <c:tx>
            <c:strRef>
              <c:f>'Valeurs prédictives'!$D$7</c:f>
              <c:strCache>
                <c:ptCount val="1"/>
                <c:pt idx="0">
                  <c:v>Vpn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'Valeurs prédictives'!$B$8:$B$28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xVal>
          <c:yVal>
            <c:numRef>
              <c:f>'Valeurs prédictives'!$D$8:$D$28</c:f>
              <c:numCache>
                <c:formatCode>0%</c:formatCode>
                <c:ptCount val="21"/>
                <c:pt idx="0">
                  <c:v>1</c:v>
                </c:pt>
                <c:pt idx="1">
                  <c:v>0.99893786510886884</c:v>
                </c:pt>
                <c:pt idx="2">
                  <c:v>0.99776035834266519</c:v>
                </c:pt>
                <c:pt idx="3">
                  <c:v>0.99644760213143868</c:v>
                </c:pt>
                <c:pt idx="4">
                  <c:v>0.99497487437185927</c:v>
                </c:pt>
                <c:pt idx="5">
                  <c:v>0.99331103678929766</c:v>
                </c:pt>
                <c:pt idx="6">
                  <c:v>0.99141630901287547</c:v>
                </c:pt>
                <c:pt idx="7">
                  <c:v>0.98923904688701003</c:v>
                </c:pt>
                <c:pt idx="8">
                  <c:v>0.98671096345514953</c:v>
                </c:pt>
                <c:pt idx="9">
                  <c:v>0.98373983739837401</c:v>
                </c:pt>
                <c:pt idx="10">
                  <c:v>0.98019801980198018</c:v>
                </c:pt>
                <c:pt idx="11">
                  <c:v>0.97590361445783125</c:v>
                </c:pt>
                <c:pt idx="12">
                  <c:v>0.97058823529411764</c:v>
                </c:pt>
                <c:pt idx="13">
                  <c:v>0.96383866481223923</c:v>
                </c:pt>
                <c:pt idx="14">
                  <c:v>0.954983922829582</c:v>
                </c:pt>
                <c:pt idx="15">
                  <c:v>0.94285714285714284</c:v>
                </c:pt>
                <c:pt idx="16">
                  <c:v>0.92523364485981296</c:v>
                </c:pt>
                <c:pt idx="17">
                  <c:v>0.89728096676737157</c:v>
                </c:pt>
                <c:pt idx="18">
                  <c:v>0.84615384615384603</c:v>
                </c:pt>
                <c:pt idx="19">
                  <c:v>0.72262773722627738</c:v>
                </c:pt>
                <c:pt idx="2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9A8-4B43-B765-351D4580D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7964864"/>
        <c:axId val="1487960288"/>
      </c:scatterChart>
      <c:valAx>
        <c:axId val="148796486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Prévalence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87960288"/>
        <c:crosses val="autoZero"/>
        <c:crossBetween val="midCat"/>
      </c:valAx>
      <c:valAx>
        <c:axId val="14879602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879648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1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1700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63000">
          <a:schemeClr val="accent1">
            <a:lumMod val="45000"/>
            <a:lumOff val="55000"/>
            <a:alpha val="94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Valeurs prédictives selon la prévalence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'Valeurs prédictives (2)'!$C$7</c:f>
              <c:strCache>
                <c:ptCount val="1"/>
                <c:pt idx="0">
                  <c:v>Vpp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'Valeurs prédictives (2)'!$B$8:$B$58</c:f>
              <c:numCache>
                <c:formatCode>0.0%</c:formatCode>
                <c:ptCount val="51"/>
                <c:pt idx="0">
                  <c:v>0</c:v>
                </c:pt>
                <c:pt idx="1">
                  <c:v>2E-3</c:v>
                </c:pt>
                <c:pt idx="2">
                  <c:v>4.0000000000000001E-3</c:v>
                </c:pt>
                <c:pt idx="3">
                  <c:v>6.0000000000000001E-3</c:v>
                </c:pt>
                <c:pt idx="4">
                  <c:v>8.0000000000000002E-3</c:v>
                </c:pt>
                <c:pt idx="5">
                  <c:v>0.01</c:v>
                </c:pt>
                <c:pt idx="6">
                  <c:v>1.2E-2</c:v>
                </c:pt>
                <c:pt idx="7">
                  <c:v>1.4E-2</c:v>
                </c:pt>
                <c:pt idx="8">
                  <c:v>1.6E-2</c:v>
                </c:pt>
                <c:pt idx="9">
                  <c:v>1.7999999999999999E-2</c:v>
                </c:pt>
                <c:pt idx="10">
                  <c:v>0.02</c:v>
                </c:pt>
                <c:pt idx="11">
                  <c:v>2.1999999999999999E-2</c:v>
                </c:pt>
                <c:pt idx="12">
                  <c:v>2.4E-2</c:v>
                </c:pt>
                <c:pt idx="13">
                  <c:v>2.5999999999999999E-2</c:v>
                </c:pt>
                <c:pt idx="14">
                  <c:v>2.8000000000000001E-2</c:v>
                </c:pt>
                <c:pt idx="15">
                  <c:v>0.03</c:v>
                </c:pt>
                <c:pt idx="16">
                  <c:v>3.2000000000000001E-2</c:v>
                </c:pt>
                <c:pt idx="17">
                  <c:v>3.4000000000000002E-2</c:v>
                </c:pt>
                <c:pt idx="18">
                  <c:v>3.5999999999999997E-2</c:v>
                </c:pt>
                <c:pt idx="19">
                  <c:v>3.7999999999999999E-2</c:v>
                </c:pt>
                <c:pt idx="20">
                  <c:v>0.04</c:v>
                </c:pt>
                <c:pt idx="21">
                  <c:v>4.2000000000000003E-2</c:v>
                </c:pt>
                <c:pt idx="22">
                  <c:v>4.3999999999999997E-2</c:v>
                </c:pt>
                <c:pt idx="23">
                  <c:v>4.5999999999999999E-2</c:v>
                </c:pt>
                <c:pt idx="24">
                  <c:v>4.8000000000000001E-2</c:v>
                </c:pt>
                <c:pt idx="25">
                  <c:v>0.05</c:v>
                </c:pt>
                <c:pt idx="26">
                  <c:v>5.1999999999999998E-2</c:v>
                </c:pt>
                <c:pt idx="27">
                  <c:v>5.3999999999999999E-2</c:v>
                </c:pt>
                <c:pt idx="28">
                  <c:v>5.6000000000000001E-2</c:v>
                </c:pt>
                <c:pt idx="29">
                  <c:v>5.8000000000000003E-2</c:v>
                </c:pt>
                <c:pt idx="30">
                  <c:v>0.06</c:v>
                </c:pt>
                <c:pt idx="31">
                  <c:v>6.2E-2</c:v>
                </c:pt>
                <c:pt idx="32">
                  <c:v>6.4000000000000001E-2</c:v>
                </c:pt>
                <c:pt idx="33">
                  <c:v>6.6000000000000003E-2</c:v>
                </c:pt>
                <c:pt idx="34">
                  <c:v>6.8000000000000005E-2</c:v>
                </c:pt>
                <c:pt idx="35">
                  <c:v>7.0000000000000007E-2</c:v>
                </c:pt>
                <c:pt idx="36">
                  <c:v>7.1999999999999995E-2</c:v>
                </c:pt>
                <c:pt idx="37">
                  <c:v>7.3999999999999996E-2</c:v>
                </c:pt>
                <c:pt idx="38">
                  <c:v>7.5999999999999998E-2</c:v>
                </c:pt>
                <c:pt idx="39">
                  <c:v>7.8E-2</c:v>
                </c:pt>
                <c:pt idx="40">
                  <c:v>0.08</c:v>
                </c:pt>
                <c:pt idx="41">
                  <c:v>8.2000000000000003E-2</c:v>
                </c:pt>
                <c:pt idx="42">
                  <c:v>8.4000000000000005E-2</c:v>
                </c:pt>
                <c:pt idx="43">
                  <c:v>8.5999999999999993E-2</c:v>
                </c:pt>
                <c:pt idx="44">
                  <c:v>8.7999999999999995E-2</c:v>
                </c:pt>
                <c:pt idx="45">
                  <c:v>0.09</c:v>
                </c:pt>
                <c:pt idx="46">
                  <c:v>9.1999999999999998E-2</c:v>
                </c:pt>
                <c:pt idx="47">
                  <c:v>9.4E-2</c:v>
                </c:pt>
                <c:pt idx="48">
                  <c:v>9.6000000000000099E-2</c:v>
                </c:pt>
                <c:pt idx="49">
                  <c:v>9.8000000000000101E-2</c:v>
                </c:pt>
                <c:pt idx="50">
                  <c:v>0.1</c:v>
                </c:pt>
              </c:numCache>
            </c:numRef>
          </c:xVal>
          <c:yVal>
            <c:numRef>
              <c:f>'Valeurs prédictives (2)'!$C$8:$C$58</c:f>
              <c:numCache>
                <c:formatCode>0%</c:formatCode>
                <c:ptCount val="51"/>
                <c:pt idx="0">
                  <c:v>0</c:v>
                </c:pt>
                <c:pt idx="1">
                  <c:v>0.49999999999999978</c:v>
                </c:pt>
                <c:pt idx="2">
                  <c:v>0.66711229946524042</c:v>
                </c:pt>
                <c:pt idx="3">
                  <c:v>0.75075225677031077</c:v>
                </c:pt>
                <c:pt idx="4">
                  <c:v>0.80096308186195819</c:v>
                </c:pt>
                <c:pt idx="5">
                  <c:v>0.83444816053511706</c:v>
                </c:pt>
                <c:pt idx="6">
                  <c:v>0.85837155963302736</c:v>
                </c:pt>
                <c:pt idx="7">
                  <c:v>0.8763171098845961</c:v>
                </c:pt>
                <c:pt idx="8">
                  <c:v>0.89027653880463864</c:v>
                </c:pt>
                <c:pt idx="9">
                  <c:v>0.90144520272982731</c:v>
                </c:pt>
                <c:pt idx="10">
                  <c:v>0.91058394160583944</c:v>
                </c:pt>
                <c:pt idx="11">
                  <c:v>0.91820006691201062</c:v>
                </c:pt>
                <c:pt idx="12">
                  <c:v>0.92464484249536738</c:v>
                </c:pt>
                <c:pt idx="13">
                  <c:v>0.93016919988528812</c:v>
                </c:pt>
                <c:pt idx="14">
                  <c:v>0.93495717344753748</c:v>
                </c:pt>
                <c:pt idx="15">
                  <c:v>0.93914680050188204</c:v>
                </c:pt>
                <c:pt idx="16">
                  <c:v>0.94284364666981579</c:v>
                </c:pt>
                <c:pt idx="17">
                  <c:v>0.94612982377871957</c:v>
                </c:pt>
                <c:pt idx="18">
                  <c:v>0.94907016060862215</c:v>
                </c:pt>
                <c:pt idx="19">
                  <c:v>0.95171652278658903</c:v>
                </c:pt>
                <c:pt idx="20">
                  <c:v>0.95411089866156795</c:v>
                </c:pt>
                <c:pt idx="21">
                  <c:v>0.95628764373060771</c:v>
                </c:pt>
                <c:pt idx="22">
                  <c:v>0.95827513966480438</c:v>
                </c:pt>
                <c:pt idx="23">
                  <c:v>0.96009703864815121</c:v>
                </c:pt>
                <c:pt idx="24">
                  <c:v>0.96177320912303244</c:v>
                </c:pt>
                <c:pt idx="25">
                  <c:v>0.96332046332046339</c:v>
                </c:pt>
                <c:pt idx="26">
                  <c:v>0.96475312314098749</c:v>
                </c:pt>
                <c:pt idx="27">
                  <c:v>0.96608346479277207</c:v>
                </c:pt>
                <c:pt idx="28">
                  <c:v>0.96732207144835225</c:v>
                </c:pt>
                <c:pt idx="29">
                  <c:v>0.96847811537946726</c:v>
                </c:pt>
                <c:pt idx="30">
                  <c:v>0.96955958549222798</c:v>
                </c:pt>
                <c:pt idx="31">
                  <c:v>0.97057347220479351</c:v>
                </c:pt>
                <c:pt idx="32">
                  <c:v>0.97152591871501581</c:v>
                </c:pt>
                <c:pt idx="33">
                  <c:v>0.97242234557694562</c:v>
                </c:pt>
                <c:pt idx="34">
                  <c:v>0.97326755392381825</c:v>
                </c:pt>
                <c:pt idx="35">
                  <c:v>0.97406581148912441</c:v>
                </c:pt>
                <c:pt idx="36">
                  <c:v>0.97482092467983505</c:v>
                </c:pt>
                <c:pt idx="37">
                  <c:v>0.97553629927084429</c:v>
                </c:pt>
                <c:pt idx="38">
                  <c:v>0.97621499176276771</c:v>
                </c:pt>
                <c:pt idx="39">
                  <c:v>0.97685975303684369</c:v>
                </c:pt>
                <c:pt idx="40">
                  <c:v>0.97747306562193914</c:v>
                </c:pt>
                <c:pt idx="41">
                  <c:v>0.97805717563820627</c:v>
                </c:pt>
                <c:pt idx="42">
                  <c:v>0.97861412028389994</c:v>
                </c:pt>
                <c:pt idx="43">
                  <c:v>0.97914575157433603</c:v>
                </c:pt>
                <c:pt idx="44">
                  <c:v>0.97965375691593781</c:v>
                </c:pt>
                <c:pt idx="45">
                  <c:v>0.98013967699694449</c:v>
                </c:pt>
                <c:pt idx="46">
                  <c:v>0.98060492139439515</c:v>
                </c:pt>
                <c:pt idx="47">
                  <c:v>0.98105078223040232</c:v>
                </c:pt>
                <c:pt idx="48">
                  <c:v>0.98147844615636781</c:v>
                </c:pt>
                <c:pt idx="49">
                  <c:v>0.98188900489920494</c:v>
                </c:pt>
                <c:pt idx="50">
                  <c:v>0.98228346456692917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EA9-4F02-AB5D-C740DAD4C25E}"/>
            </c:ext>
          </c:extLst>
        </c:ser>
        <c:ser>
          <c:idx val="1"/>
          <c:order val="1"/>
          <c:tx>
            <c:strRef>
              <c:f>'Valeurs prédictives (2)'!$D$7</c:f>
              <c:strCache>
                <c:ptCount val="1"/>
                <c:pt idx="0">
                  <c:v>Vpn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'Valeurs prédictives (2)'!$B$8:$B$58</c:f>
              <c:numCache>
                <c:formatCode>0.0%</c:formatCode>
                <c:ptCount val="51"/>
                <c:pt idx="0">
                  <c:v>0</c:v>
                </c:pt>
                <c:pt idx="1">
                  <c:v>2E-3</c:v>
                </c:pt>
                <c:pt idx="2">
                  <c:v>4.0000000000000001E-3</c:v>
                </c:pt>
                <c:pt idx="3">
                  <c:v>6.0000000000000001E-3</c:v>
                </c:pt>
                <c:pt idx="4">
                  <c:v>8.0000000000000002E-3</c:v>
                </c:pt>
                <c:pt idx="5">
                  <c:v>0.01</c:v>
                </c:pt>
                <c:pt idx="6">
                  <c:v>1.2E-2</c:v>
                </c:pt>
                <c:pt idx="7">
                  <c:v>1.4E-2</c:v>
                </c:pt>
                <c:pt idx="8">
                  <c:v>1.6E-2</c:v>
                </c:pt>
                <c:pt idx="9">
                  <c:v>1.7999999999999999E-2</c:v>
                </c:pt>
                <c:pt idx="10">
                  <c:v>0.02</c:v>
                </c:pt>
                <c:pt idx="11">
                  <c:v>2.1999999999999999E-2</c:v>
                </c:pt>
                <c:pt idx="12">
                  <c:v>2.4E-2</c:v>
                </c:pt>
                <c:pt idx="13">
                  <c:v>2.5999999999999999E-2</c:v>
                </c:pt>
                <c:pt idx="14">
                  <c:v>2.8000000000000001E-2</c:v>
                </c:pt>
                <c:pt idx="15">
                  <c:v>0.03</c:v>
                </c:pt>
                <c:pt idx="16">
                  <c:v>3.2000000000000001E-2</c:v>
                </c:pt>
                <c:pt idx="17">
                  <c:v>3.4000000000000002E-2</c:v>
                </c:pt>
                <c:pt idx="18">
                  <c:v>3.5999999999999997E-2</c:v>
                </c:pt>
                <c:pt idx="19">
                  <c:v>3.7999999999999999E-2</c:v>
                </c:pt>
                <c:pt idx="20">
                  <c:v>0.04</c:v>
                </c:pt>
                <c:pt idx="21">
                  <c:v>4.2000000000000003E-2</c:v>
                </c:pt>
                <c:pt idx="22">
                  <c:v>4.3999999999999997E-2</c:v>
                </c:pt>
                <c:pt idx="23">
                  <c:v>4.5999999999999999E-2</c:v>
                </c:pt>
                <c:pt idx="24">
                  <c:v>4.8000000000000001E-2</c:v>
                </c:pt>
                <c:pt idx="25">
                  <c:v>0.05</c:v>
                </c:pt>
                <c:pt idx="26">
                  <c:v>5.1999999999999998E-2</c:v>
                </c:pt>
                <c:pt idx="27">
                  <c:v>5.3999999999999999E-2</c:v>
                </c:pt>
                <c:pt idx="28">
                  <c:v>5.6000000000000001E-2</c:v>
                </c:pt>
                <c:pt idx="29">
                  <c:v>5.8000000000000003E-2</c:v>
                </c:pt>
                <c:pt idx="30">
                  <c:v>0.06</c:v>
                </c:pt>
                <c:pt idx="31">
                  <c:v>6.2E-2</c:v>
                </c:pt>
                <c:pt idx="32">
                  <c:v>6.4000000000000001E-2</c:v>
                </c:pt>
                <c:pt idx="33">
                  <c:v>6.6000000000000003E-2</c:v>
                </c:pt>
                <c:pt idx="34">
                  <c:v>6.8000000000000005E-2</c:v>
                </c:pt>
                <c:pt idx="35">
                  <c:v>7.0000000000000007E-2</c:v>
                </c:pt>
                <c:pt idx="36">
                  <c:v>7.1999999999999995E-2</c:v>
                </c:pt>
                <c:pt idx="37">
                  <c:v>7.3999999999999996E-2</c:v>
                </c:pt>
                <c:pt idx="38">
                  <c:v>7.5999999999999998E-2</c:v>
                </c:pt>
                <c:pt idx="39">
                  <c:v>7.8E-2</c:v>
                </c:pt>
                <c:pt idx="40">
                  <c:v>0.08</c:v>
                </c:pt>
                <c:pt idx="41">
                  <c:v>8.2000000000000003E-2</c:v>
                </c:pt>
                <c:pt idx="42">
                  <c:v>8.4000000000000005E-2</c:v>
                </c:pt>
                <c:pt idx="43">
                  <c:v>8.5999999999999993E-2</c:v>
                </c:pt>
                <c:pt idx="44">
                  <c:v>8.7999999999999995E-2</c:v>
                </c:pt>
                <c:pt idx="45">
                  <c:v>0.09</c:v>
                </c:pt>
                <c:pt idx="46">
                  <c:v>9.1999999999999998E-2</c:v>
                </c:pt>
                <c:pt idx="47">
                  <c:v>9.4E-2</c:v>
                </c:pt>
                <c:pt idx="48">
                  <c:v>9.6000000000000099E-2</c:v>
                </c:pt>
                <c:pt idx="49">
                  <c:v>9.8000000000000101E-2</c:v>
                </c:pt>
                <c:pt idx="50">
                  <c:v>0.1</c:v>
                </c:pt>
              </c:numCache>
            </c:numRef>
          </c:xVal>
          <c:yVal>
            <c:numRef>
              <c:f>'Valeurs prédictives (2)'!$D$8:$D$58</c:f>
              <c:numCache>
                <c:formatCode>0.0%</c:formatCode>
                <c:ptCount val="51"/>
                <c:pt idx="0">
                  <c:v>1</c:v>
                </c:pt>
                <c:pt idx="1">
                  <c:v>0.99999598396800027</c:v>
                </c:pt>
                <c:pt idx="2">
                  <c:v>0.99999195183980938</c:v>
                </c:pt>
                <c:pt idx="3">
                  <c:v>0.99998790351846323</c:v>
                </c:pt>
                <c:pt idx="4">
                  <c:v>0.99998383890621712</c:v>
                </c:pt>
                <c:pt idx="5">
                  <c:v>0.9999797579045383</c:v>
                </c:pt>
                <c:pt idx="6">
                  <c:v>0.99997566041409747</c:v>
                </c:pt>
                <c:pt idx="7">
                  <c:v>0.99997154633476137</c:v>
                </c:pt>
                <c:pt idx="8">
                  <c:v>0.99996741556558433</c:v>
                </c:pt>
                <c:pt idx="9">
                  <c:v>0.99996326800479962</c:v>
                </c:pt>
                <c:pt idx="10">
                  <c:v>0.99995910354981188</c:v>
                </c:pt>
                <c:pt idx="11">
                  <c:v>0.99995492209718795</c:v>
                </c:pt>
                <c:pt idx="12">
                  <c:v>0.99995072354264869</c:v>
                </c:pt>
                <c:pt idx="13">
                  <c:v>0.99994650778106042</c:v>
                </c:pt>
                <c:pt idx="14">
                  <c:v>0.99994227470642572</c:v>
                </c:pt>
                <c:pt idx="15">
                  <c:v>0.99993802421187461</c:v>
                </c:pt>
                <c:pt idx="16">
                  <c:v>0.99993375618965608</c:v>
                </c:pt>
                <c:pt idx="17">
                  <c:v>0.99992947053112846</c:v>
                </c:pt>
                <c:pt idx="18">
                  <c:v>0.99992516712675028</c:v>
                </c:pt>
                <c:pt idx="19">
                  <c:v>0.99992084586607122</c:v>
                </c:pt>
                <c:pt idx="20">
                  <c:v>0.99991650663772236</c:v>
                </c:pt>
                <c:pt idx="21">
                  <c:v>0.99991214932940653</c:v>
                </c:pt>
                <c:pt idx="22">
                  <c:v>0.9999077738278892</c:v>
                </c:pt>
                <c:pt idx="23">
                  <c:v>0.99990338001898793</c:v>
                </c:pt>
                <c:pt idx="24">
                  <c:v>0.99989896778756293</c:v>
                </c:pt>
                <c:pt idx="25">
                  <c:v>0.99989453701750686</c:v>
                </c:pt>
                <c:pt idx="26">
                  <c:v>0.99989008759173459</c:v>
                </c:pt>
                <c:pt idx="27">
                  <c:v>0.99988561939217302</c:v>
                </c:pt>
                <c:pt idx="28">
                  <c:v>0.9998811322997504</c:v>
                </c:pt>
                <c:pt idx="29">
                  <c:v>0.99987662619438611</c:v>
                </c:pt>
                <c:pt idx="30">
                  <c:v>0.99987210095497958</c:v>
                </c:pt>
                <c:pt idx="31">
                  <c:v>0.99986755645939962</c:v>
                </c:pt>
                <c:pt idx="32">
                  <c:v>0.99986299258447364</c:v>
                </c:pt>
                <c:pt idx="33">
                  <c:v>0.99985840920597602</c:v>
                </c:pt>
                <c:pt idx="34">
                  <c:v>0.99985380619861719</c:v>
                </c:pt>
                <c:pt idx="35">
                  <c:v>0.99984918343603224</c:v>
                </c:pt>
                <c:pt idx="36">
                  <c:v>0.99984454079076912</c:v>
                </c:pt>
                <c:pt idx="37">
                  <c:v>0.99983987813427733</c:v>
                </c:pt>
                <c:pt idx="38">
                  <c:v>0.99983519533689535</c:v>
                </c:pt>
                <c:pt idx="39">
                  <c:v>0.9998304922678396</c:v>
                </c:pt>
                <c:pt idx="40">
                  <c:v>0.99982576879519114</c:v>
                </c:pt>
                <c:pt idx="41">
                  <c:v>0.99982102478588453</c:v>
                </c:pt>
                <c:pt idx="42">
                  <c:v>0.99981626010569424</c:v>
                </c:pt>
                <c:pt idx="43">
                  <c:v>0.9998114746192226</c:v>
                </c:pt>
                <c:pt idx="44">
                  <c:v>0.99980666818988706</c:v>
                </c:pt>
                <c:pt idx="45">
                  <c:v>0.99980184067990674</c:v>
                </c:pt>
                <c:pt idx="46">
                  <c:v>0.99979699195028959</c:v>
                </c:pt>
                <c:pt idx="47">
                  <c:v>0.99979212186081901</c:v>
                </c:pt>
                <c:pt idx="48">
                  <c:v>0.99978723027004024</c:v>
                </c:pt>
                <c:pt idx="49">
                  <c:v>0.99978231703524689</c:v>
                </c:pt>
                <c:pt idx="50">
                  <c:v>0.99977738201246669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EA9-4F02-AB5D-C740DAD4C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7964864"/>
        <c:axId val="1487960288"/>
      </c:scatterChart>
      <c:valAx>
        <c:axId val="1487964864"/>
        <c:scaling>
          <c:orientation val="minMax"/>
          <c:max val="0.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Prévalence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87960288"/>
        <c:crosses val="autoZero"/>
        <c:crossBetween val="midCat"/>
        <c:majorUnit val="1.0000000000000002E-2"/>
      </c:valAx>
      <c:valAx>
        <c:axId val="14879602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879648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1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1700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63000">
          <a:schemeClr val="accent1">
            <a:lumMod val="45000"/>
            <a:lumOff val="55000"/>
            <a:alpha val="94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85725</xdr:rowOff>
    </xdr:from>
    <xdr:to>
      <xdr:col>10</xdr:col>
      <xdr:colOff>476250</xdr:colOff>
      <xdr:row>5</xdr:row>
      <xdr:rowOff>152400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600825" y="285750"/>
          <a:ext cx="1628775" cy="990600"/>
        </a:xfrm>
        <a:prstGeom prst="wedgeRoundRectCallout">
          <a:avLst>
            <a:gd name="adj1" fmla="val -21127"/>
            <a:gd name="adj2" fmla="val 66367"/>
            <a:gd name="adj3" fmla="val 16667"/>
          </a:avLst>
        </a:prstGeom>
        <a:gradFill flip="none" rotWithShape="1">
          <a:gsLst>
            <a:gs pos="0">
              <a:schemeClr val="accent2">
                <a:lumMod val="5000"/>
                <a:lumOff val="95000"/>
              </a:schemeClr>
            </a:gs>
            <a:gs pos="74000">
              <a:schemeClr val="accent2">
                <a:lumMod val="45000"/>
                <a:lumOff val="55000"/>
              </a:schemeClr>
            </a:gs>
            <a:gs pos="83000">
              <a:schemeClr val="accent2">
                <a:lumMod val="45000"/>
                <a:lumOff val="55000"/>
              </a:schemeClr>
            </a:gs>
            <a:gs pos="100000">
              <a:schemeClr val="accent2">
                <a:lumMod val="30000"/>
                <a:lumOff val="70000"/>
              </a:schemeClr>
            </a:gs>
          </a:gsLst>
          <a:lin ang="5400000" scaled="1"/>
          <a:tileRect/>
        </a:gra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Il s'agit de la sensibilité et de la spécificité pour le seuil égal au score sur la ligne,</a:t>
          </a:r>
        </a:p>
      </xdr:txBody>
    </xdr:sp>
    <xdr:clientData/>
  </xdr:twoCellAnchor>
  <xdr:twoCellAnchor>
    <xdr:from>
      <xdr:col>3</xdr:col>
      <xdr:colOff>361949</xdr:colOff>
      <xdr:row>2</xdr:row>
      <xdr:rowOff>161925</xdr:rowOff>
    </xdr:from>
    <xdr:to>
      <xdr:col>8</xdr:col>
      <xdr:colOff>323850</xdr:colOff>
      <xdr:row>5</xdr:row>
      <xdr:rowOff>85725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867024" y="609600"/>
          <a:ext cx="3429001" cy="600075"/>
        </a:xfrm>
        <a:prstGeom prst="wedgeRoundRectCallout">
          <a:avLst>
            <a:gd name="adj1" fmla="val -38880"/>
            <a:gd name="adj2" fmla="val -88181"/>
            <a:gd name="adj3" fmla="val 16667"/>
          </a:avLst>
        </a:prstGeom>
        <a:gradFill flip="none" rotWithShape="1">
          <a:gsLst>
            <a:gs pos="1700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63000">
              <a:schemeClr val="accent1">
                <a:lumMod val="45000"/>
                <a:lumOff val="55000"/>
                <a:alpha val="94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  <a:tileRect/>
        </a:gra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Les résultats affichés dans les colonnes Test et Statut</a:t>
          </a:r>
          <a:r>
            <a:rPr lang="fr-FR" sz="1100" baseline="0"/>
            <a:t> et la matrice de confusio correspondent à ce seuil.</a:t>
          </a:r>
          <a:r>
            <a:rPr lang="fr-FR" sz="1100"/>
            <a:t> </a:t>
          </a:r>
        </a:p>
      </xdr:txBody>
    </xdr:sp>
    <xdr:clientData/>
  </xdr:twoCellAnchor>
  <xdr:twoCellAnchor>
    <xdr:from>
      <xdr:col>12</xdr:col>
      <xdr:colOff>212481</xdr:colOff>
      <xdr:row>1</xdr:row>
      <xdr:rowOff>168520</xdr:rowOff>
    </xdr:from>
    <xdr:to>
      <xdr:col>12</xdr:col>
      <xdr:colOff>857250</xdr:colOff>
      <xdr:row>5</xdr:row>
      <xdr:rowOff>14654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825A2F73-906F-46E1-A1A2-3513093FA2C4}"/>
            </a:ext>
          </a:extLst>
        </xdr:cNvPr>
        <xdr:cNvSpPr txBox="1"/>
      </xdr:nvSpPr>
      <xdr:spPr>
        <a:xfrm>
          <a:off x="9529663" y="367679"/>
          <a:ext cx="644769" cy="738020"/>
        </a:xfrm>
        <a:prstGeom prst="wedgeRoundRectCallout">
          <a:avLst>
            <a:gd name="adj1" fmla="val -95826"/>
            <a:gd name="adj2" fmla="val -2810"/>
            <a:gd name="adj3" fmla="val 16667"/>
          </a:avLst>
        </a:prstGeom>
        <a:gradFill flip="none" rotWithShape="1">
          <a:gsLst>
            <a:gs pos="12000">
              <a:schemeClr val="accent6">
                <a:lumMod val="40000"/>
                <a:lumOff val="60000"/>
                <a:tint val="66000"/>
                <a:satMod val="160000"/>
              </a:schemeClr>
            </a:gs>
            <a:gs pos="50000">
              <a:schemeClr val="accent6">
                <a:lumMod val="40000"/>
                <a:lumOff val="60000"/>
                <a:tint val="44500"/>
                <a:satMod val="160000"/>
              </a:schemeClr>
            </a:gs>
            <a:gs pos="100000">
              <a:schemeClr val="accent6">
                <a:lumMod val="40000"/>
                <a:lumOff val="60000"/>
                <a:tint val="23500"/>
                <a:satMod val="160000"/>
              </a:schemeClr>
            </a:gs>
          </a:gsLst>
          <a:lin ang="2700000" scaled="1"/>
          <a:tileRect/>
        </a:gra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Area</a:t>
          </a:r>
        </a:p>
        <a:p>
          <a:r>
            <a:rPr lang="fr-FR" sz="1100"/>
            <a:t>Under</a:t>
          </a:r>
        </a:p>
        <a:p>
          <a:r>
            <a:rPr lang="fr-FR" sz="1100"/>
            <a:t>Curve</a:t>
          </a:r>
        </a:p>
      </xdr:txBody>
    </xdr:sp>
    <xdr:clientData/>
  </xdr:twoCellAnchor>
  <xdr:twoCellAnchor>
    <xdr:from>
      <xdr:col>13</xdr:col>
      <xdr:colOff>34635</xdr:colOff>
      <xdr:row>2</xdr:row>
      <xdr:rowOff>1732</xdr:rowOff>
    </xdr:from>
    <xdr:to>
      <xdr:col>18</xdr:col>
      <xdr:colOff>634710</xdr:colOff>
      <xdr:row>30</xdr:row>
      <xdr:rowOff>20782</xdr:rowOff>
    </xdr:to>
    <xdr:grpSp>
      <xdr:nvGrpSpPr>
        <xdr:cNvPr id="6" name="Groupe 5">
          <a:extLst>
            <a:ext uri="{FF2B5EF4-FFF2-40B4-BE49-F238E27FC236}">
              <a16:creationId xmlns:a16="http://schemas.microsoft.com/office/drawing/2014/main" id="{CB5D9056-C10D-48D4-BA1F-8DCA2426B1D5}"/>
            </a:ext>
          </a:extLst>
        </xdr:cNvPr>
        <xdr:cNvGrpSpPr/>
      </xdr:nvGrpSpPr>
      <xdr:grpSpPr>
        <a:xfrm>
          <a:off x="10286999" y="452005"/>
          <a:ext cx="5925416" cy="5612822"/>
          <a:chOff x="10512136" y="469323"/>
          <a:chExt cx="5925416" cy="5612822"/>
        </a:xfrm>
      </xdr:grpSpPr>
      <xdr:graphicFrame macro="">
        <xdr:nvGraphicFramePr>
          <xdr:cNvPr id="2" name="Graphique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GraphicFramePr>
            <a:graphicFrameLocks/>
          </xdr:cNvGraphicFramePr>
        </xdr:nvGraphicFramePr>
        <xdr:xfrm>
          <a:off x="10512136" y="469323"/>
          <a:ext cx="5925416" cy="561282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029" name="AutoShape 5">
            <a:extLst>
              <a:ext uri="{FF2B5EF4-FFF2-40B4-BE49-F238E27FC236}">
                <a16:creationId xmlns:a16="http://schemas.microsoft.com/office/drawing/2014/main" id="{32E0A415-6FBE-490E-A288-114DEA58E08F}"/>
              </a:ext>
            </a:extLst>
          </xdr:cNvPr>
          <xdr:cNvSpPr>
            <a:spLocks noChangeArrowheads="1"/>
          </xdr:cNvSpPr>
        </xdr:nvSpPr>
        <xdr:spPr bwMode="auto">
          <a:xfrm>
            <a:off x="11223048" y="843396"/>
            <a:ext cx="171450" cy="208684"/>
          </a:xfrm>
          <a:prstGeom prst="star5">
            <a:avLst/>
          </a:prstGeom>
          <a:solidFill>
            <a:srgbClr val="FF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561974</xdr:colOff>
      <xdr:row>3</xdr:row>
      <xdr:rowOff>47624</xdr:rowOff>
    </xdr:from>
    <xdr:to>
      <xdr:col>13</xdr:col>
      <xdr:colOff>304799</xdr:colOff>
      <xdr:row>27</xdr:row>
      <xdr:rowOff>57149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752475</xdr:colOff>
          <xdr:row>9</xdr:row>
          <xdr:rowOff>76200</xdr:rowOff>
        </xdr:from>
        <xdr:to>
          <xdr:col>16</xdr:col>
          <xdr:colOff>676275</xdr:colOff>
          <xdr:row>11</xdr:row>
          <xdr:rowOff>171450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270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742950</xdr:colOff>
          <xdr:row>13</xdr:row>
          <xdr:rowOff>38100</xdr:rowOff>
        </xdr:from>
        <xdr:to>
          <xdr:col>16</xdr:col>
          <xdr:colOff>666750</xdr:colOff>
          <xdr:row>15</xdr:row>
          <xdr:rowOff>123825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270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561974</xdr:colOff>
      <xdr:row>3</xdr:row>
      <xdr:rowOff>47624</xdr:rowOff>
    </xdr:from>
    <xdr:to>
      <xdr:col>13</xdr:col>
      <xdr:colOff>304799</xdr:colOff>
      <xdr:row>27</xdr:row>
      <xdr:rowOff>57149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752475</xdr:colOff>
          <xdr:row>9</xdr:row>
          <xdr:rowOff>76200</xdr:rowOff>
        </xdr:from>
        <xdr:to>
          <xdr:col>16</xdr:col>
          <xdr:colOff>676275</xdr:colOff>
          <xdr:row>11</xdr:row>
          <xdr:rowOff>171450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270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742950</xdr:colOff>
          <xdr:row>13</xdr:row>
          <xdr:rowOff>38100</xdr:rowOff>
        </xdr:from>
        <xdr:to>
          <xdr:col>16</xdr:col>
          <xdr:colOff>666750</xdr:colOff>
          <xdr:row>15</xdr:row>
          <xdr:rowOff>123825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270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4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8FD42-0FCA-4E8B-953A-CB68AE3382DE}">
  <dimension ref="B1:Q113"/>
  <sheetViews>
    <sheetView zoomScale="110" zoomScaleNormal="110" workbookViewId="0">
      <selection activeCell="P107" sqref="P107"/>
    </sheetView>
  </sheetViews>
  <sheetFormatPr baseColWidth="10" defaultRowHeight="15" x14ac:dyDescent="0.25"/>
  <cols>
    <col min="2" max="2" width="14.7109375" customWidth="1"/>
    <col min="5" max="6" width="11.42578125" customWidth="1"/>
    <col min="7" max="8" width="8.85546875" customWidth="1"/>
    <col min="9" max="9" width="13.42578125" customWidth="1"/>
    <col min="10" max="10" width="13.28515625" customWidth="1"/>
    <col min="12" max="12" width="12.140625" customWidth="1"/>
    <col min="13" max="13" width="14" customWidth="1"/>
    <col min="14" max="14" width="21" bestFit="1" customWidth="1"/>
    <col min="15" max="16" width="17.42578125" customWidth="1"/>
    <col min="17" max="17" width="12.5703125" bestFit="1" customWidth="1"/>
  </cols>
  <sheetData>
    <row r="1" spans="2:13" ht="15.75" thickBot="1" x14ac:dyDescent="0.3"/>
    <row r="2" spans="2:13" ht="19.5" thickBot="1" x14ac:dyDescent="0.35">
      <c r="C2" s="1" t="s">
        <v>0</v>
      </c>
      <c r="D2" s="52">
        <v>0.67</v>
      </c>
    </row>
    <row r="3" spans="2:13" ht="15.75" x14ac:dyDescent="0.25">
      <c r="L3" s="49" t="s">
        <v>31</v>
      </c>
      <c r="M3" s="54"/>
    </row>
    <row r="4" spans="2:13" ht="19.5" customHeight="1" x14ac:dyDescent="0.25">
      <c r="L4" s="62">
        <f>SUM(L11:L110)</f>
        <v>0.95840000000000003</v>
      </c>
      <c r="M4" s="55"/>
    </row>
    <row r="5" spans="2:13" x14ac:dyDescent="0.25">
      <c r="M5" s="56"/>
    </row>
    <row r="6" spans="2:13" x14ac:dyDescent="0.25">
      <c r="M6" s="56"/>
    </row>
    <row r="7" spans="2:13" ht="15.75" x14ac:dyDescent="0.25">
      <c r="B7" s="63" t="s">
        <v>1</v>
      </c>
      <c r="C7" s="64">
        <f>COUNTIF($C$11:$C$110,1)</f>
        <v>25</v>
      </c>
      <c r="D7" s="2" t="s">
        <v>2</v>
      </c>
      <c r="E7" s="3">
        <f>COUNTIF($E$11:$E$110,"+")</f>
        <v>28</v>
      </c>
      <c r="M7" s="56"/>
    </row>
    <row r="8" spans="2:13" ht="15.75" x14ac:dyDescent="0.25">
      <c r="B8" s="65" t="s">
        <v>3</v>
      </c>
      <c r="C8" s="66">
        <f>COUNTIF($C$11:$C$110,0)</f>
        <v>75</v>
      </c>
      <c r="D8" s="2" t="s">
        <v>4</v>
      </c>
      <c r="E8" s="3">
        <f>COUNTIF($E$11:$E$110,"-")</f>
        <v>72</v>
      </c>
      <c r="I8" s="4" t="s">
        <v>5</v>
      </c>
      <c r="J8" s="4" t="s">
        <v>6</v>
      </c>
      <c r="K8" s="4" t="s">
        <v>7</v>
      </c>
      <c r="L8" s="50" t="s">
        <v>32</v>
      </c>
      <c r="M8" s="57"/>
    </row>
    <row r="9" spans="2:13" x14ac:dyDescent="0.25">
      <c r="B9" s="4" t="s">
        <v>8</v>
      </c>
      <c r="C9" s="4" t="s">
        <v>9</v>
      </c>
      <c r="D9" s="4" t="s">
        <v>10</v>
      </c>
      <c r="E9" s="5" t="s">
        <v>11</v>
      </c>
      <c r="F9" s="5" t="s">
        <v>12</v>
      </c>
      <c r="G9" s="6" t="s">
        <v>13</v>
      </c>
      <c r="H9" s="6" t="s">
        <v>14</v>
      </c>
      <c r="I9" s="6" t="s">
        <v>15</v>
      </c>
      <c r="J9" s="7" t="s">
        <v>16</v>
      </c>
      <c r="K9" s="8" t="s">
        <v>17</v>
      </c>
      <c r="L9" s="51" t="s">
        <v>31</v>
      </c>
      <c r="M9" s="58"/>
    </row>
    <row r="10" spans="2:13" x14ac:dyDescent="0.25">
      <c r="B10" s="9"/>
      <c r="C10" s="9"/>
      <c r="D10" s="10">
        <v>1</v>
      </c>
      <c r="E10" s="9"/>
      <c r="F10" s="9"/>
      <c r="G10" s="11">
        <v>0</v>
      </c>
      <c r="H10" s="11">
        <v>0</v>
      </c>
      <c r="I10" s="12">
        <f>G10/$C$8</f>
        <v>0</v>
      </c>
      <c r="J10" s="13">
        <f>H10/$C$7</f>
        <v>0</v>
      </c>
      <c r="K10" s="13">
        <v>1</v>
      </c>
      <c r="L10" s="9"/>
      <c r="M10" s="59"/>
    </row>
    <row r="11" spans="2:13" ht="15.75" x14ac:dyDescent="0.25">
      <c r="B11" s="14">
        <v>1</v>
      </c>
      <c r="C11" s="15">
        <v>1</v>
      </c>
      <c r="D11" s="10">
        <v>0.99</v>
      </c>
      <c r="E11" s="16" t="str">
        <f t="shared" ref="E11:E42" si="0">IF(D11&gt;=$D$2,"+","-")</f>
        <v>+</v>
      </c>
      <c r="F11" s="14" t="str">
        <f>IF(C11=1,IF(E11="+","VP","FN"),IF(E11="+","FP","VN"))</f>
        <v>VP</v>
      </c>
      <c r="G11" s="17">
        <f>COUNTIF($C$11:$C11,0)</f>
        <v>0</v>
      </c>
      <c r="H11" s="18">
        <f>COUNTIF($C$11:$C11,1)</f>
        <v>1</v>
      </c>
      <c r="I11" s="12">
        <f t="shared" ref="I11:I74" si="1">G11/$C$8</f>
        <v>0</v>
      </c>
      <c r="J11" s="13">
        <f t="shared" ref="J11:J74" si="2">H11/$C$7</f>
        <v>0.04</v>
      </c>
      <c r="K11" s="13">
        <f>1-I11</f>
        <v>1</v>
      </c>
      <c r="L11" s="53">
        <f>(I11-I10)*J11</f>
        <v>0</v>
      </c>
      <c r="M11" s="60"/>
    </row>
    <row r="12" spans="2:13" ht="15.75" x14ac:dyDescent="0.25">
      <c r="B12" s="14">
        <v>2</v>
      </c>
      <c r="C12" s="15">
        <v>1</v>
      </c>
      <c r="D12" s="10">
        <v>0.98</v>
      </c>
      <c r="E12" s="16" t="str">
        <f t="shared" si="0"/>
        <v>+</v>
      </c>
      <c r="F12" s="14" t="str">
        <f t="shared" ref="F12:F75" si="3">IF(C12=1,IF(E12="+","VP","FN"),IF(E12="+","FP","VN"))</f>
        <v>VP</v>
      </c>
      <c r="G12" s="17">
        <f>COUNTIF($C$11:$C12,0)</f>
        <v>0</v>
      </c>
      <c r="H12" s="18">
        <f>COUNTIF($C$11:$C12,1)</f>
        <v>2</v>
      </c>
      <c r="I12" s="12">
        <f t="shared" si="1"/>
        <v>0</v>
      </c>
      <c r="J12" s="13">
        <f t="shared" si="2"/>
        <v>0.08</v>
      </c>
      <c r="K12" s="13">
        <f t="shared" ref="K12:K75" si="4">1-I12</f>
        <v>1</v>
      </c>
      <c r="L12" s="53">
        <f t="shared" ref="L12:L75" si="5">(I12-I11)*J12</f>
        <v>0</v>
      </c>
      <c r="M12" s="60"/>
    </row>
    <row r="13" spans="2:13" ht="15.75" x14ac:dyDescent="0.25">
      <c r="B13" s="14">
        <v>3</v>
      </c>
      <c r="C13" s="15">
        <v>1</v>
      </c>
      <c r="D13" s="10">
        <v>0.97</v>
      </c>
      <c r="E13" s="16" t="str">
        <f t="shared" si="0"/>
        <v>+</v>
      </c>
      <c r="F13" s="14" t="str">
        <f t="shared" si="3"/>
        <v>VP</v>
      </c>
      <c r="G13" s="17">
        <f>COUNTIF($C$11:$C13,0)</f>
        <v>0</v>
      </c>
      <c r="H13" s="18">
        <f>COUNTIF($C$11:$C13,1)</f>
        <v>3</v>
      </c>
      <c r="I13" s="12">
        <f t="shared" si="1"/>
        <v>0</v>
      </c>
      <c r="J13" s="13">
        <f t="shared" si="2"/>
        <v>0.12</v>
      </c>
      <c r="K13" s="13">
        <f t="shared" si="4"/>
        <v>1</v>
      </c>
      <c r="L13" s="53">
        <f t="shared" si="5"/>
        <v>0</v>
      </c>
      <c r="M13" s="60"/>
    </row>
    <row r="14" spans="2:13" ht="15.75" x14ac:dyDescent="0.25">
      <c r="B14" s="14">
        <v>4</v>
      </c>
      <c r="C14" s="15">
        <v>1</v>
      </c>
      <c r="D14" s="10">
        <v>0.97</v>
      </c>
      <c r="E14" s="16" t="str">
        <f t="shared" si="0"/>
        <v>+</v>
      </c>
      <c r="F14" s="14" t="str">
        <f t="shared" si="3"/>
        <v>VP</v>
      </c>
      <c r="G14" s="17">
        <f>COUNTIF($C$11:$C14,0)</f>
        <v>0</v>
      </c>
      <c r="H14" s="18">
        <f>COUNTIF($C$11:$C14,1)</f>
        <v>4</v>
      </c>
      <c r="I14" s="12">
        <f t="shared" si="1"/>
        <v>0</v>
      </c>
      <c r="J14" s="13">
        <f t="shared" si="2"/>
        <v>0.16</v>
      </c>
      <c r="K14" s="13">
        <f t="shared" si="4"/>
        <v>1</v>
      </c>
      <c r="L14" s="53">
        <f t="shared" si="5"/>
        <v>0</v>
      </c>
      <c r="M14" s="60"/>
    </row>
    <row r="15" spans="2:13" ht="15.75" x14ac:dyDescent="0.25">
      <c r="B15" s="14">
        <v>5</v>
      </c>
      <c r="C15" s="15">
        <v>1</v>
      </c>
      <c r="D15" s="10">
        <v>0.97</v>
      </c>
      <c r="E15" s="16" t="str">
        <f t="shared" si="0"/>
        <v>+</v>
      </c>
      <c r="F15" s="14" t="str">
        <f t="shared" si="3"/>
        <v>VP</v>
      </c>
      <c r="G15" s="17">
        <f>COUNTIF($C$11:$C15,0)</f>
        <v>0</v>
      </c>
      <c r="H15" s="18">
        <f>COUNTIF($C$11:$C15,1)</f>
        <v>5</v>
      </c>
      <c r="I15" s="12">
        <f t="shared" si="1"/>
        <v>0</v>
      </c>
      <c r="J15" s="13">
        <f t="shared" si="2"/>
        <v>0.2</v>
      </c>
      <c r="K15" s="13">
        <f t="shared" si="4"/>
        <v>1</v>
      </c>
      <c r="L15" s="53">
        <f t="shared" si="5"/>
        <v>0</v>
      </c>
      <c r="M15" s="60"/>
    </row>
    <row r="16" spans="2:13" ht="15.75" x14ac:dyDescent="0.25">
      <c r="B16" s="14">
        <v>6</v>
      </c>
      <c r="C16" s="15">
        <v>1</v>
      </c>
      <c r="D16" s="10">
        <v>0.97</v>
      </c>
      <c r="E16" s="16" t="str">
        <f t="shared" si="0"/>
        <v>+</v>
      </c>
      <c r="F16" s="14" t="str">
        <f t="shared" si="3"/>
        <v>VP</v>
      </c>
      <c r="G16" s="17">
        <f>COUNTIF($C$11:$C16,0)</f>
        <v>0</v>
      </c>
      <c r="H16" s="18">
        <f>COUNTIF($C$11:$C16,1)</f>
        <v>6</v>
      </c>
      <c r="I16" s="12">
        <f t="shared" si="1"/>
        <v>0</v>
      </c>
      <c r="J16" s="13">
        <f t="shared" si="2"/>
        <v>0.24</v>
      </c>
      <c r="K16" s="13">
        <f t="shared" si="4"/>
        <v>1</v>
      </c>
      <c r="L16" s="53">
        <f t="shared" si="5"/>
        <v>0</v>
      </c>
      <c r="M16" s="60"/>
    </row>
    <row r="17" spans="2:17" ht="15.75" x14ac:dyDescent="0.25">
      <c r="B17" s="14">
        <v>7</v>
      </c>
      <c r="C17" s="15">
        <v>1</v>
      </c>
      <c r="D17" s="10">
        <v>0.96</v>
      </c>
      <c r="E17" s="16" t="str">
        <f t="shared" si="0"/>
        <v>+</v>
      </c>
      <c r="F17" s="14" t="str">
        <f t="shared" si="3"/>
        <v>VP</v>
      </c>
      <c r="G17" s="17">
        <f>COUNTIF($C$11:$C17,0)</f>
        <v>0</v>
      </c>
      <c r="H17" s="18">
        <f>COUNTIF($C$11:$C17,1)</f>
        <v>7</v>
      </c>
      <c r="I17" s="12">
        <f t="shared" si="1"/>
        <v>0</v>
      </c>
      <c r="J17" s="13">
        <f t="shared" si="2"/>
        <v>0.28000000000000003</v>
      </c>
      <c r="K17" s="13">
        <f t="shared" si="4"/>
        <v>1</v>
      </c>
      <c r="L17" s="53">
        <f t="shared" si="5"/>
        <v>0</v>
      </c>
      <c r="M17" s="60"/>
    </row>
    <row r="18" spans="2:17" ht="15.75" x14ac:dyDescent="0.25">
      <c r="B18" s="14">
        <v>8</v>
      </c>
      <c r="C18" s="15">
        <v>1</v>
      </c>
      <c r="D18" s="10">
        <v>0.95</v>
      </c>
      <c r="E18" s="16" t="str">
        <f t="shared" si="0"/>
        <v>+</v>
      </c>
      <c r="F18" s="14" t="str">
        <f t="shared" si="3"/>
        <v>VP</v>
      </c>
      <c r="G18" s="17">
        <f>COUNTIF($C$11:$C18,0)</f>
        <v>0</v>
      </c>
      <c r="H18" s="18">
        <f>COUNTIF($C$11:$C18,1)</f>
        <v>8</v>
      </c>
      <c r="I18" s="12">
        <f t="shared" si="1"/>
        <v>0</v>
      </c>
      <c r="J18" s="13">
        <f t="shared" si="2"/>
        <v>0.32</v>
      </c>
      <c r="K18" s="13">
        <f t="shared" si="4"/>
        <v>1</v>
      </c>
      <c r="L18" s="53">
        <f t="shared" si="5"/>
        <v>0</v>
      </c>
      <c r="M18" s="60"/>
    </row>
    <row r="19" spans="2:17" ht="15.75" x14ac:dyDescent="0.25">
      <c r="B19" s="14">
        <v>9</v>
      </c>
      <c r="C19" s="15">
        <v>1</v>
      </c>
      <c r="D19" s="10">
        <v>0.92</v>
      </c>
      <c r="E19" s="16" t="str">
        <f t="shared" si="0"/>
        <v>+</v>
      </c>
      <c r="F19" s="14" t="str">
        <f t="shared" si="3"/>
        <v>VP</v>
      </c>
      <c r="G19" s="17">
        <f>COUNTIF($C$11:$C19,0)</f>
        <v>0</v>
      </c>
      <c r="H19" s="18">
        <f>COUNTIF($C$11:$C19,1)</f>
        <v>9</v>
      </c>
      <c r="I19" s="12">
        <f t="shared" si="1"/>
        <v>0</v>
      </c>
      <c r="J19" s="13">
        <f t="shared" si="2"/>
        <v>0.36</v>
      </c>
      <c r="K19" s="13">
        <f t="shared" si="4"/>
        <v>1</v>
      </c>
      <c r="L19" s="53">
        <f t="shared" si="5"/>
        <v>0</v>
      </c>
      <c r="M19" s="60"/>
    </row>
    <row r="20" spans="2:17" ht="15.75" x14ac:dyDescent="0.25">
      <c r="B20" s="14">
        <v>10</v>
      </c>
      <c r="C20" s="15">
        <v>1</v>
      </c>
      <c r="D20" s="10">
        <v>0.92</v>
      </c>
      <c r="E20" s="16" t="str">
        <f t="shared" si="0"/>
        <v>+</v>
      </c>
      <c r="F20" s="14" t="str">
        <f t="shared" si="3"/>
        <v>VP</v>
      </c>
      <c r="G20" s="17">
        <f>COUNTIF($C$11:$C20,0)</f>
        <v>0</v>
      </c>
      <c r="H20" s="18">
        <f>COUNTIF($C$11:$C20,1)</f>
        <v>10</v>
      </c>
      <c r="I20" s="12">
        <f t="shared" si="1"/>
        <v>0</v>
      </c>
      <c r="J20" s="13">
        <f t="shared" si="2"/>
        <v>0.4</v>
      </c>
      <c r="K20" s="13">
        <f t="shared" si="4"/>
        <v>1</v>
      </c>
      <c r="L20" s="53">
        <f t="shared" si="5"/>
        <v>0</v>
      </c>
      <c r="M20" s="60"/>
    </row>
    <row r="21" spans="2:17" ht="15.75" x14ac:dyDescent="0.25">
      <c r="B21" s="14">
        <v>11</v>
      </c>
      <c r="C21" s="15">
        <v>1</v>
      </c>
      <c r="D21" s="10">
        <v>0.9</v>
      </c>
      <c r="E21" s="16" t="str">
        <f t="shared" si="0"/>
        <v>+</v>
      </c>
      <c r="F21" s="14" t="str">
        <f t="shared" si="3"/>
        <v>VP</v>
      </c>
      <c r="G21" s="17">
        <f>COUNTIF($C$11:$C21,0)</f>
        <v>0</v>
      </c>
      <c r="H21" s="18">
        <f>COUNTIF($C$11:$C21,1)</f>
        <v>11</v>
      </c>
      <c r="I21" s="12">
        <f t="shared" si="1"/>
        <v>0</v>
      </c>
      <c r="J21" s="13">
        <f t="shared" si="2"/>
        <v>0.44</v>
      </c>
      <c r="K21" s="13">
        <f t="shared" si="4"/>
        <v>1</v>
      </c>
      <c r="L21" s="53">
        <f t="shared" si="5"/>
        <v>0</v>
      </c>
      <c r="M21" s="60"/>
    </row>
    <row r="22" spans="2:17" ht="15.75" x14ac:dyDescent="0.25">
      <c r="B22" s="14">
        <v>12</v>
      </c>
      <c r="C22" s="15">
        <v>1</v>
      </c>
      <c r="D22" s="10">
        <v>0.88</v>
      </c>
      <c r="E22" s="16" t="str">
        <f t="shared" si="0"/>
        <v>+</v>
      </c>
      <c r="F22" s="14" t="str">
        <f t="shared" si="3"/>
        <v>VP</v>
      </c>
      <c r="G22" s="17">
        <f>COUNTIF($C$11:$C22,0)</f>
        <v>0</v>
      </c>
      <c r="H22" s="18">
        <f>COUNTIF($C$11:$C22,1)</f>
        <v>12</v>
      </c>
      <c r="I22" s="12">
        <f t="shared" si="1"/>
        <v>0</v>
      </c>
      <c r="J22" s="13">
        <f t="shared" si="2"/>
        <v>0.48</v>
      </c>
      <c r="K22" s="13">
        <f t="shared" si="4"/>
        <v>1</v>
      </c>
      <c r="L22" s="53">
        <f t="shared" si="5"/>
        <v>0</v>
      </c>
      <c r="M22" s="60"/>
    </row>
    <row r="23" spans="2:17" ht="15.75" x14ac:dyDescent="0.25">
      <c r="B23" s="14">
        <v>13</v>
      </c>
      <c r="C23" s="15">
        <v>0</v>
      </c>
      <c r="D23" s="10">
        <v>0.85</v>
      </c>
      <c r="E23" s="16" t="str">
        <f t="shared" si="0"/>
        <v>+</v>
      </c>
      <c r="F23" s="14" t="str">
        <f t="shared" si="3"/>
        <v>FP</v>
      </c>
      <c r="G23" s="17">
        <f>COUNTIF($C$11:$C23,0)</f>
        <v>1</v>
      </c>
      <c r="H23" s="18">
        <f>COUNTIF($C$11:$C23,1)</f>
        <v>12</v>
      </c>
      <c r="I23" s="67">
        <f t="shared" si="1"/>
        <v>1.3333333333333334E-2</v>
      </c>
      <c r="J23" s="13">
        <f t="shared" si="2"/>
        <v>0.48</v>
      </c>
      <c r="K23" s="13">
        <f t="shared" si="4"/>
        <v>0.98666666666666669</v>
      </c>
      <c r="L23" s="53">
        <f t="shared" si="5"/>
        <v>6.4000000000000003E-3</v>
      </c>
      <c r="M23" s="60"/>
    </row>
    <row r="24" spans="2:17" ht="15.75" x14ac:dyDescent="0.25">
      <c r="B24" s="14">
        <v>14</v>
      </c>
      <c r="C24" s="15">
        <v>1</v>
      </c>
      <c r="D24" s="10">
        <v>0.84</v>
      </c>
      <c r="E24" s="16" t="str">
        <f t="shared" si="0"/>
        <v>+</v>
      </c>
      <c r="F24" s="14" t="str">
        <f t="shared" si="3"/>
        <v>VP</v>
      </c>
      <c r="G24" s="17">
        <f>COUNTIF($C$11:$C24,0)</f>
        <v>1</v>
      </c>
      <c r="H24" s="18">
        <f>COUNTIF($C$11:$C24,1)</f>
        <v>13</v>
      </c>
      <c r="I24" s="12">
        <f t="shared" si="1"/>
        <v>1.3333333333333334E-2</v>
      </c>
      <c r="J24" s="13">
        <f t="shared" si="2"/>
        <v>0.52</v>
      </c>
      <c r="K24" s="13">
        <f t="shared" si="4"/>
        <v>0.98666666666666669</v>
      </c>
      <c r="L24" s="53">
        <f t="shared" si="5"/>
        <v>0</v>
      </c>
      <c r="M24" s="60"/>
    </row>
    <row r="25" spans="2:17" ht="15.75" x14ac:dyDescent="0.25">
      <c r="B25" s="14">
        <v>15</v>
      </c>
      <c r="C25" s="15">
        <v>1</v>
      </c>
      <c r="D25" s="10">
        <v>0.82</v>
      </c>
      <c r="E25" s="16" t="str">
        <f t="shared" si="0"/>
        <v>+</v>
      </c>
      <c r="F25" s="14" t="str">
        <f t="shared" si="3"/>
        <v>VP</v>
      </c>
      <c r="G25" s="17">
        <f>COUNTIF($C$11:$C25,0)</f>
        <v>1</v>
      </c>
      <c r="H25" s="18">
        <f>COUNTIF($C$11:$C25,1)</f>
        <v>14</v>
      </c>
      <c r="I25" s="12">
        <f t="shared" si="1"/>
        <v>1.3333333333333334E-2</v>
      </c>
      <c r="J25" s="13">
        <f t="shared" si="2"/>
        <v>0.56000000000000005</v>
      </c>
      <c r="K25" s="13">
        <f t="shared" si="4"/>
        <v>0.98666666666666669</v>
      </c>
      <c r="L25" s="53">
        <f t="shared" si="5"/>
        <v>0</v>
      </c>
      <c r="M25" s="60"/>
    </row>
    <row r="26" spans="2:17" ht="15.75" x14ac:dyDescent="0.25">
      <c r="B26" s="14">
        <v>16</v>
      </c>
      <c r="C26" s="15">
        <v>1</v>
      </c>
      <c r="D26" s="10">
        <v>0.81</v>
      </c>
      <c r="E26" s="16" t="str">
        <f t="shared" si="0"/>
        <v>+</v>
      </c>
      <c r="F26" s="14" t="str">
        <f t="shared" si="3"/>
        <v>VP</v>
      </c>
      <c r="G26" s="17">
        <f>COUNTIF($C$11:$C26,0)</f>
        <v>1</v>
      </c>
      <c r="H26" s="18">
        <f>COUNTIF($C$11:$C26,1)</f>
        <v>15</v>
      </c>
      <c r="I26" s="12">
        <f t="shared" si="1"/>
        <v>1.3333333333333334E-2</v>
      </c>
      <c r="J26" s="13">
        <f t="shared" si="2"/>
        <v>0.6</v>
      </c>
      <c r="K26" s="13">
        <f t="shared" si="4"/>
        <v>0.98666666666666669</v>
      </c>
      <c r="L26" s="53">
        <f t="shared" si="5"/>
        <v>0</v>
      </c>
      <c r="M26" s="60"/>
    </row>
    <row r="27" spans="2:17" ht="15.75" x14ac:dyDescent="0.25">
      <c r="B27" s="14">
        <v>17</v>
      </c>
      <c r="C27" s="15">
        <v>0</v>
      </c>
      <c r="D27" s="10">
        <v>0.81</v>
      </c>
      <c r="E27" s="16" t="str">
        <f t="shared" si="0"/>
        <v>+</v>
      </c>
      <c r="F27" s="14" t="str">
        <f t="shared" si="3"/>
        <v>FP</v>
      </c>
      <c r="G27" s="17">
        <f>COUNTIF($C$11:$C27,0)</f>
        <v>2</v>
      </c>
      <c r="H27" s="18">
        <f>COUNTIF($C$11:$C27,1)</f>
        <v>15</v>
      </c>
      <c r="I27" s="12">
        <f t="shared" si="1"/>
        <v>2.6666666666666668E-2</v>
      </c>
      <c r="J27" s="13">
        <f t="shared" si="2"/>
        <v>0.6</v>
      </c>
      <c r="K27" s="13">
        <f t="shared" si="4"/>
        <v>0.97333333333333338</v>
      </c>
      <c r="L27" s="53">
        <f t="shared" si="5"/>
        <v>8.0000000000000002E-3</v>
      </c>
      <c r="M27" s="60"/>
    </row>
    <row r="28" spans="2:17" ht="15.75" x14ac:dyDescent="0.25">
      <c r="B28" s="14">
        <v>18</v>
      </c>
      <c r="C28" s="15">
        <v>0</v>
      </c>
      <c r="D28" s="10">
        <v>0.81</v>
      </c>
      <c r="E28" s="16" t="str">
        <f t="shared" si="0"/>
        <v>+</v>
      </c>
      <c r="F28" s="14" t="str">
        <f t="shared" si="3"/>
        <v>FP</v>
      </c>
      <c r="G28" s="17">
        <f>COUNTIF($C$11:$C28,0)</f>
        <v>3</v>
      </c>
      <c r="H28" s="18">
        <f>COUNTIF($C$11:$C28,1)</f>
        <v>15</v>
      </c>
      <c r="I28" s="12">
        <f t="shared" si="1"/>
        <v>0.04</v>
      </c>
      <c r="J28" s="13">
        <f t="shared" si="2"/>
        <v>0.6</v>
      </c>
      <c r="K28" s="13">
        <f t="shared" si="4"/>
        <v>0.96</v>
      </c>
      <c r="L28" s="53">
        <f t="shared" si="5"/>
        <v>7.9999999999999984E-3</v>
      </c>
      <c r="M28" s="60"/>
    </row>
    <row r="29" spans="2:17" ht="15.75" x14ac:dyDescent="0.25">
      <c r="B29" s="14">
        <v>19</v>
      </c>
      <c r="C29" s="15">
        <v>1</v>
      </c>
      <c r="D29" s="10">
        <v>0.79</v>
      </c>
      <c r="E29" s="16" t="str">
        <f t="shared" si="0"/>
        <v>+</v>
      </c>
      <c r="F29" s="14" t="str">
        <f t="shared" si="3"/>
        <v>VP</v>
      </c>
      <c r="G29" s="17">
        <f>COUNTIF($C$11:$C29,0)</f>
        <v>3</v>
      </c>
      <c r="H29" s="18">
        <f>COUNTIF($C$11:$C29,1)</f>
        <v>16</v>
      </c>
      <c r="I29" s="12">
        <f t="shared" si="1"/>
        <v>0.04</v>
      </c>
      <c r="J29" s="13">
        <f t="shared" si="2"/>
        <v>0.64</v>
      </c>
      <c r="K29" s="13">
        <f t="shared" si="4"/>
        <v>0.96</v>
      </c>
      <c r="L29" s="53">
        <f t="shared" si="5"/>
        <v>0</v>
      </c>
      <c r="M29" s="60"/>
    </row>
    <row r="30" spans="2:17" ht="15.75" x14ac:dyDescent="0.25">
      <c r="B30" s="14">
        <v>20</v>
      </c>
      <c r="C30" s="15">
        <v>1</v>
      </c>
      <c r="D30" s="10">
        <v>0.78</v>
      </c>
      <c r="E30" s="16" t="str">
        <f t="shared" si="0"/>
        <v>+</v>
      </c>
      <c r="F30" s="14" t="str">
        <f t="shared" si="3"/>
        <v>VP</v>
      </c>
      <c r="G30" s="17">
        <f>COUNTIF($C$11:$C30,0)</f>
        <v>3</v>
      </c>
      <c r="H30" s="18">
        <f>COUNTIF($C$11:$C30,1)</f>
        <v>17</v>
      </c>
      <c r="I30" s="12">
        <f t="shared" si="1"/>
        <v>0.04</v>
      </c>
      <c r="J30" s="13">
        <f t="shared" si="2"/>
        <v>0.68</v>
      </c>
      <c r="K30" s="13">
        <f t="shared" si="4"/>
        <v>0.96</v>
      </c>
      <c r="L30" s="53">
        <f t="shared" si="5"/>
        <v>0</v>
      </c>
      <c r="M30" s="60"/>
    </row>
    <row r="31" spans="2:17" ht="16.5" thickBot="1" x14ac:dyDescent="0.3">
      <c r="B31" s="14">
        <v>21</v>
      </c>
      <c r="C31" s="15">
        <v>1</v>
      </c>
      <c r="D31" s="10">
        <v>0.74</v>
      </c>
      <c r="E31" s="16" t="str">
        <f t="shared" si="0"/>
        <v>+</v>
      </c>
      <c r="F31" s="14" t="str">
        <f t="shared" si="3"/>
        <v>VP</v>
      </c>
      <c r="G31" s="17">
        <f>COUNTIF($C$11:$C31,0)</f>
        <v>3</v>
      </c>
      <c r="H31" s="18">
        <f>COUNTIF($C$11:$C31,1)</f>
        <v>18</v>
      </c>
      <c r="I31" s="12">
        <f t="shared" si="1"/>
        <v>0.04</v>
      </c>
      <c r="J31" s="13">
        <f t="shared" si="2"/>
        <v>0.72</v>
      </c>
      <c r="K31" s="13">
        <f t="shared" si="4"/>
        <v>0.96</v>
      </c>
      <c r="L31" s="53">
        <f t="shared" si="5"/>
        <v>0</v>
      </c>
      <c r="M31" s="60"/>
    </row>
    <row r="32" spans="2:17" ht="15.75" x14ac:dyDescent="0.25">
      <c r="B32" s="14">
        <v>22</v>
      </c>
      <c r="C32" s="15">
        <v>0</v>
      </c>
      <c r="D32" s="10">
        <v>0.74</v>
      </c>
      <c r="E32" s="16" t="str">
        <f t="shared" si="0"/>
        <v>+</v>
      </c>
      <c r="F32" s="14" t="str">
        <f t="shared" si="3"/>
        <v>FP</v>
      </c>
      <c r="G32" s="17">
        <f>COUNTIF($C$11:$C32,0)</f>
        <v>4</v>
      </c>
      <c r="H32" s="18">
        <f>COUNTIF($C$11:$C32,1)</f>
        <v>18</v>
      </c>
      <c r="I32" s="12">
        <f t="shared" si="1"/>
        <v>5.3333333333333337E-2</v>
      </c>
      <c r="J32" s="13">
        <f t="shared" si="2"/>
        <v>0.72</v>
      </c>
      <c r="K32" s="13">
        <f t="shared" si="4"/>
        <v>0.94666666666666666</v>
      </c>
      <c r="L32" s="53">
        <f t="shared" si="5"/>
        <v>9.6000000000000009E-3</v>
      </c>
      <c r="M32" s="60"/>
      <c r="N32" s="46" t="str">
        <f>"MATRICE DE CONFUSION AU SEUIL DE : "&amp;TEXT($D$2,"0,##")</f>
        <v>MATRICE DE CONFUSION AU SEUIL DE : 0,67</v>
      </c>
      <c r="O32" s="47"/>
      <c r="P32" s="47"/>
      <c r="Q32" s="48"/>
    </row>
    <row r="33" spans="2:17" ht="18.75" x14ac:dyDescent="0.3">
      <c r="B33" s="14">
        <v>23</v>
      </c>
      <c r="C33" s="15">
        <v>1</v>
      </c>
      <c r="D33" s="10">
        <v>0.73</v>
      </c>
      <c r="E33" s="16" t="str">
        <f t="shared" si="0"/>
        <v>+</v>
      </c>
      <c r="F33" s="14" t="str">
        <f t="shared" si="3"/>
        <v>VP</v>
      </c>
      <c r="G33" s="17">
        <f>COUNTIF($C$11:$C33,0)</f>
        <v>4</v>
      </c>
      <c r="H33" s="18">
        <f>COUNTIF($C$11:$C33,1)</f>
        <v>19</v>
      </c>
      <c r="I33" s="12">
        <f t="shared" si="1"/>
        <v>5.3333333333333337E-2</v>
      </c>
      <c r="J33" s="13">
        <f t="shared" si="2"/>
        <v>0.76</v>
      </c>
      <c r="K33" s="13">
        <f t="shared" si="4"/>
        <v>0.94666666666666666</v>
      </c>
      <c r="L33" s="53">
        <f t="shared" si="5"/>
        <v>0</v>
      </c>
      <c r="M33" s="60"/>
      <c r="N33" s="19"/>
      <c r="O33" s="20" t="s">
        <v>18</v>
      </c>
      <c r="P33" s="20" t="s">
        <v>19</v>
      </c>
      <c r="Q33" s="21"/>
    </row>
    <row r="34" spans="2:17" ht="15.75" x14ac:dyDescent="0.25">
      <c r="B34" s="14">
        <v>24</v>
      </c>
      <c r="C34" s="15">
        <v>1</v>
      </c>
      <c r="D34" s="10">
        <v>0.72</v>
      </c>
      <c r="E34" s="16" t="str">
        <f t="shared" si="0"/>
        <v>+</v>
      </c>
      <c r="F34" s="14" t="str">
        <f t="shared" si="3"/>
        <v>VP</v>
      </c>
      <c r="G34" s="17">
        <f>COUNTIF($C$11:$C34,0)</f>
        <v>4</v>
      </c>
      <c r="H34" s="18">
        <f>COUNTIF($C$11:$C34,1)</f>
        <v>20</v>
      </c>
      <c r="I34" s="12">
        <f t="shared" si="1"/>
        <v>5.3333333333333337E-2</v>
      </c>
      <c r="J34" s="13">
        <f t="shared" si="2"/>
        <v>0.8</v>
      </c>
      <c r="K34" s="13">
        <f t="shared" si="4"/>
        <v>0.94666666666666666</v>
      </c>
      <c r="L34" s="53">
        <f t="shared" si="5"/>
        <v>0</v>
      </c>
      <c r="M34" s="60"/>
      <c r="N34" s="22" t="s">
        <v>20</v>
      </c>
      <c r="O34" s="23">
        <f>COUNTIF($F$11:$F$110,"VP")</f>
        <v>22</v>
      </c>
      <c r="P34" s="24">
        <f>COUNTIF($F$11:$F$110,"FN")</f>
        <v>3</v>
      </c>
      <c r="Q34" s="25">
        <f>SUM(O34:P34)</f>
        <v>25</v>
      </c>
    </row>
    <row r="35" spans="2:17" ht="15.75" x14ac:dyDescent="0.25">
      <c r="B35" s="14">
        <v>25</v>
      </c>
      <c r="C35" s="15">
        <v>0</v>
      </c>
      <c r="D35" s="10">
        <v>0.71</v>
      </c>
      <c r="E35" s="16" t="str">
        <f t="shared" si="0"/>
        <v>+</v>
      </c>
      <c r="F35" s="14" t="str">
        <f t="shared" si="3"/>
        <v>FP</v>
      </c>
      <c r="G35" s="17">
        <f>COUNTIF($C$11:$C35,0)</f>
        <v>5</v>
      </c>
      <c r="H35" s="18">
        <f>COUNTIF($C$11:$C35,1)</f>
        <v>20</v>
      </c>
      <c r="I35" s="12">
        <f t="shared" si="1"/>
        <v>6.6666666666666666E-2</v>
      </c>
      <c r="J35" s="13">
        <f t="shared" si="2"/>
        <v>0.8</v>
      </c>
      <c r="K35" s="13">
        <f t="shared" si="4"/>
        <v>0.93333333333333335</v>
      </c>
      <c r="L35" s="53">
        <f t="shared" si="5"/>
        <v>1.0666666666666665E-2</v>
      </c>
      <c r="M35" s="60"/>
      <c r="N35" s="22" t="s">
        <v>21</v>
      </c>
      <c r="O35" s="24">
        <f>COUNTIF($F$11:$F$110,"FP")</f>
        <v>6</v>
      </c>
      <c r="P35" s="23">
        <f>COUNTIF($F$11:$F$110,"VN")</f>
        <v>69</v>
      </c>
      <c r="Q35" s="25">
        <f>SUM(O35:P35)</f>
        <v>75</v>
      </c>
    </row>
    <row r="36" spans="2:17" ht="16.5" thickBot="1" x14ac:dyDescent="0.3">
      <c r="B36" s="14">
        <v>26</v>
      </c>
      <c r="C36" s="15">
        <v>0</v>
      </c>
      <c r="D36" s="10">
        <v>0.7</v>
      </c>
      <c r="E36" s="16" t="str">
        <f t="shared" si="0"/>
        <v>+</v>
      </c>
      <c r="F36" s="14" t="str">
        <f t="shared" si="3"/>
        <v>FP</v>
      </c>
      <c r="G36" s="17">
        <f>COUNTIF($C$11:$C36,0)</f>
        <v>6</v>
      </c>
      <c r="H36" s="18">
        <f>COUNTIF($C$11:$C36,1)</f>
        <v>20</v>
      </c>
      <c r="I36" s="12">
        <f t="shared" si="1"/>
        <v>0.08</v>
      </c>
      <c r="J36" s="13">
        <f t="shared" si="2"/>
        <v>0.8</v>
      </c>
      <c r="K36" s="13">
        <f t="shared" si="4"/>
        <v>0.92</v>
      </c>
      <c r="L36" s="53">
        <f t="shared" si="5"/>
        <v>1.066666666666667E-2</v>
      </c>
      <c r="M36" s="60"/>
      <c r="N36" s="26"/>
      <c r="O36" s="27">
        <f>SUM(O34:O35)</f>
        <v>28</v>
      </c>
      <c r="P36" s="27">
        <f>SUM(P34:P35)</f>
        <v>72</v>
      </c>
      <c r="Q36" s="28">
        <f>SUM(Q34:Q35)</f>
        <v>100</v>
      </c>
    </row>
    <row r="37" spans="2:17" ht="15.75" x14ac:dyDescent="0.25">
      <c r="B37" s="14">
        <v>27</v>
      </c>
      <c r="C37" s="15">
        <v>1</v>
      </c>
      <c r="D37" s="10">
        <v>0.68</v>
      </c>
      <c r="E37" s="16" t="str">
        <f t="shared" si="0"/>
        <v>+</v>
      </c>
      <c r="F37" s="14" t="str">
        <f t="shared" si="3"/>
        <v>VP</v>
      </c>
      <c r="G37" s="17">
        <f>COUNTIF($C$11:$C37,0)</f>
        <v>6</v>
      </c>
      <c r="H37" s="18">
        <f>COUNTIF($C$11:$C37,1)</f>
        <v>21</v>
      </c>
      <c r="I37" s="12">
        <f t="shared" si="1"/>
        <v>0.08</v>
      </c>
      <c r="J37" s="13">
        <f t="shared" si="2"/>
        <v>0.84</v>
      </c>
      <c r="K37" s="13">
        <f t="shared" si="4"/>
        <v>0.92</v>
      </c>
      <c r="L37" s="53">
        <f t="shared" si="5"/>
        <v>0</v>
      </c>
      <c r="M37" s="60"/>
      <c r="O37" s="29" t="s">
        <v>22</v>
      </c>
      <c r="P37" s="30">
        <f>O34/Q34</f>
        <v>0.88</v>
      </c>
    </row>
    <row r="38" spans="2:17" ht="16.5" thickBot="1" x14ac:dyDescent="0.3">
      <c r="B38" s="14">
        <v>28</v>
      </c>
      <c r="C38" s="15">
        <v>1</v>
      </c>
      <c r="D38" s="10">
        <v>0.67</v>
      </c>
      <c r="E38" s="16" t="str">
        <f t="shared" si="0"/>
        <v>+</v>
      </c>
      <c r="F38" s="14" t="str">
        <f t="shared" si="3"/>
        <v>VP</v>
      </c>
      <c r="G38" s="17">
        <f>COUNTIF($C$11:$C38,0)</f>
        <v>6</v>
      </c>
      <c r="H38" s="18">
        <f>COUNTIF($C$11:$C38,1)</f>
        <v>22</v>
      </c>
      <c r="I38" s="12">
        <f t="shared" si="1"/>
        <v>0.08</v>
      </c>
      <c r="J38" s="13">
        <f t="shared" si="2"/>
        <v>0.88</v>
      </c>
      <c r="K38" s="13">
        <f t="shared" si="4"/>
        <v>0.92</v>
      </c>
      <c r="L38" s="53">
        <f t="shared" si="5"/>
        <v>0</v>
      </c>
      <c r="M38" s="60"/>
      <c r="O38" s="31" t="s">
        <v>7</v>
      </c>
      <c r="P38" s="32">
        <f>P35/Q35</f>
        <v>0.92</v>
      </c>
    </row>
    <row r="39" spans="2:17" ht="15.75" x14ac:dyDescent="0.25">
      <c r="B39" s="14">
        <v>29</v>
      </c>
      <c r="C39" s="15">
        <v>0</v>
      </c>
      <c r="D39" s="10">
        <v>0.65</v>
      </c>
      <c r="E39" s="16" t="str">
        <f t="shared" si="0"/>
        <v>-</v>
      </c>
      <c r="F39" s="14" t="str">
        <f t="shared" si="3"/>
        <v>VN</v>
      </c>
      <c r="G39" s="17">
        <f>COUNTIF($C$11:$C39,0)</f>
        <v>7</v>
      </c>
      <c r="H39" s="18">
        <f>COUNTIF($C$11:$C39,1)</f>
        <v>22</v>
      </c>
      <c r="I39" s="12">
        <f t="shared" si="1"/>
        <v>9.3333333333333338E-2</v>
      </c>
      <c r="J39" s="13">
        <f t="shared" si="2"/>
        <v>0.88</v>
      </c>
      <c r="K39" s="13">
        <f t="shared" si="4"/>
        <v>0.90666666666666662</v>
      </c>
      <c r="L39" s="53">
        <f t="shared" si="5"/>
        <v>1.1733333333333335E-2</v>
      </c>
      <c r="M39" s="60"/>
      <c r="O39" s="33" t="s">
        <v>23</v>
      </c>
      <c r="P39" s="30">
        <f>O34/O36</f>
        <v>0.7857142857142857</v>
      </c>
    </row>
    <row r="40" spans="2:17" ht="16.5" thickBot="1" x14ac:dyDescent="0.3">
      <c r="B40" s="14">
        <v>30</v>
      </c>
      <c r="C40" s="15">
        <v>0</v>
      </c>
      <c r="D40" s="10">
        <v>0.64</v>
      </c>
      <c r="E40" s="16" t="str">
        <f t="shared" si="0"/>
        <v>-</v>
      </c>
      <c r="F40" s="14" t="str">
        <f t="shared" si="3"/>
        <v>VN</v>
      </c>
      <c r="G40" s="17">
        <f>COUNTIF($C$11:$C40,0)</f>
        <v>8</v>
      </c>
      <c r="H40" s="18">
        <f>COUNTIF($C$11:$C40,1)</f>
        <v>22</v>
      </c>
      <c r="I40" s="12">
        <f t="shared" si="1"/>
        <v>0.10666666666666667</v>
      </c>
      <c r="J40" s="13">
        <f t="shared" si="2"/>
        <v>0.88</v>
      </c>
      <c r="K40" s="13">
        <f t="shared" si="4"/>
        <v>0.89333333333333331</v>
      </c>
      <c r="L40" s="53">
        <f t="shared" si="5"/>
        <v>1.1733333333333335E-2</v>
      </c>
      <c r="M40" s="60"/>
      <c r="O40" s="26" t="s">
        <v>24</v>
      </c>
      <c r="P40" s="32">
        <f>P35/P36</f>
        <v>0.95833333333333337</v>
      </c>
    </row>
    <row r="41" spans="2:17" ht="15.75" x14ac:dyDescent="0.25">
      <c r="B41" s="14">
        <v>31</v>
      </c>
      <c r="C41" s="15">
        <v>0</v>
      </c>
      <c r="D41" s="10">
        <v>0.64</v>
      </c>
      <c r="E41" s="16" t="str">
        <f t="shared" si="0"/>
        <v>-</v>
      </c>
      <c r="F41" s="14" t="str">
        <f t="shared" si="3"/>
        <v>VN</v>
      </c>
      <c r="G41" s="17">
        <f>COUNTIF($C$11:$C41,0)</f>
        <v>9</v>
      </c>
      <c r="H41" s="18">
        <f>COUNTIF($C$11:$C41,1)</f>
        <v>22</v>
      </c>
      <c r="I41" s="12">
        <f t="shared" si="1"/>
        <v>0.12</v>
      </c>
      <c r="J41" s="13">
        <f t="shared" si="2"/>
        <v>0.88</v>
      </c>
      <c r="K41" s="13">
        <f t="shared" si="4"/>
        <v>0.88</v>
      </c>
      <c r="L41" s="53">
        <f t="shared" si="5"/>
        <v>1.1733333333333323E-2</v>
      </c>
      <c r="M41" s="60"/>
    </row>
    <row r="42" spans="2:17" ht="15.75" x14ac:dyDescent="0.25">
      <c r="B42" s="14">
        <v>32</v>
      </c>
      <c r="C42" s="15">
        <v>0</v>
      </c>
      <c r="D42" s="10">
        <v>0.64</v>
      </c>
      <c r="E42" s="16" t="str">
        <f t="shared" si="0"/>
        <v>-</v>
      </c>
      <c r="F42" s="14" t="str">
        <f t="shared" si="3"/>
        <v>VN</v>
      </c>
      <c r="G42" s="17">
        <f>COUNTIF($C$11:$C42,0)</f>
        <v>10</v>
      </c>
      <c r="H42" s="18">
        <f>COUNTIF($C$11:$C42,1)</f>
        <v>22</v>
      </c>
      <c r="I42" s="12">
        <f t="shared" si="1"/>
        <v>0.13333333333333333</v>
      </c>
      <c r="J42" s="13">
        <f t="shared" si="2"/>
        <v>0.88</v>
      </c>
      <c r="K42" s="13">
        <f t="shared" si="4"/>
        <v>0.8666666666666667</v>
      </c>
      <c r="L42" s="53">
        <f t="shared" si="5"/>
        <v>1.1733333333333335E-2</v>
      </c>
      <c r="M42" s="60"/>
    </row>
    <row r="43" spans="2:17" ht="15.75" x14ac:dyDescent="0.25">
      <c r="B43" s="14">
        <v>33</v>
      </c>
      <c r="C43" s="15">
        <v>0</v>
      </c>
      <c r="D43" s="10">
        <v>0.63</v>
      </c>
      <c r="E43" s="16" t="str">
        <f t="shared" ref="E43:E74" si="6">IF(D43&gt;=$D$2,"+","-")</f>
        <v>-</v>
      </c>
      <c r="F43" s="14" t="str">
        <f t="shared" si="3"/>
        <v>VN</v>
      </c>
      <c r="G43" s="17">
        <f>COUNTIF($C$11:$C43,0)</f>
        <v>11</v>
      </c>
      <c r="H43" s="18">
        <f>COUNTIF($C$11:$C43,1)</f>
        <v>22</v>
      </c>
      <c r="I43" s="12">
        <f t="shared" si="1"/>
        <v>0.14666666666666667</v>
      </c>
      <c r="J43" s="13">
        <f t="shared" si="2"/>
        <v>0.88</v>
      </c>
      <c r="K43" s="13">
        <f t="shared" si="4"/>
        <v>0.85333333333333328</v>
      </c>
      <c r="L43" s="53">
        <f t="shared" si="5"/>
        <v>1.1733333333333335E-2</v>
      </c>
      <c r="M43" s="60"/>
    </row>
    <row r="44" spans="2:17" ht="15.75" x14ac:dyDescent="0.25">
      <c r="B44" s="14">
        <v>34</v>
      </c>
      <c r="C44" s="15">
        <v>0</v>
      </c>
      <c r="D44" s="10">
        <v>0.63</v>
      </c>
      <c r="E44" s="16" t="str">
        <f t="shared" si="6"/>
        <v>-</v>
      </c>
      <c r="F44" s="14" t="str">
        <f t="shared" si="3"/>
        <v>VN</v>
      </c>
      <c r="G44" s="17">
        <f>COUNTIF($C$11:$C44,0)</f>
        <v>12</v>
      </c>
      <c r="H44" s="18">
        <f>COUNTIF($C$11:$C44,1)</f>
        <v>22</v>
      </c>
      <c r="I44" s="12">
        <f t="shared" si="1"/>
        <v>0.16</v>
      </c>
      <c r="J44" s="13">
        <f t="shared" si="2"/>
        <v>0.88</v>
      </c>
      <c r="K44" s="13">
        <f t="shared" si="4"/>
        <v>0.84</v>
      </c>
      <c r="L44" s="53">
        <f t="shared" si="5"/>
        <v>1.1733333333333335E-2</v>
      </c>
      <c r="M44" s="60"/>
    </row>
    <row r="45" spans="2:17" ht="15.75" x14ac:dyDescent="0.25">
      <c r="B45" s="14">
        <v>35</v>
      </c>
      <c r="C45" s="15">
        <v>0</v>
      </c>
      <c r="D45" s="10">
        <v>0.61</v>
      </c>
      <c r="E45" s="16" t="str">
        <f t="shared" si="6"/>
        <v>-</v>
      </c>
      <c r="F45" s="14" t="str">
        <f t="shared" si="3"/>
        <v>VN</v>
      </c>
      <c r="G45" s="17">
        <f>COUNTIF($C$11:$C45,0)</f>
        <v>13</v>
      </c>
      <c r="H45" s="18">
        <f>COUNTIF($C$11:$C45,1)</f>
        <v>22</v>
      </c>
      <c r="I45" s="12">
        <f t="shared" si="1"/>
        <v>0.17333333333333334</v>
      </c>
      <c r="J45" s="13">
        <f t="shared" si="2"/>
        <v>0.88</v>
      </c>
      <c r="K45" s="13">
        <f t="shared" si="4"/>
        <v>0.82666666666666666</v>
      </c>
      <c r="L45" s="53">
        <f t="shared" si="5"/>
        <v>1.1733333333333335E-2</v>
      </c>
      <c r="M45" s="60"/>
    </row>
    <row r="46" spans="2:17" ht="15.75" x14ac:dyDescent="0.25">
      <c r="B46" s="14">
        <v>36</v>
      </c>
      <c r="C46" s="15">
        <v>0</v>
      </c>
      <c r="D46" s="10">
        <v>0.6</v>
      </c>
      <c r="E46" s="16" t="str">
        <f t="shared" si="6"/>
        <v>-</v>
      </c>
      <c r="F46" s="14" t="str">
        <f t="shared" si="3"/>
        <v>VN</v>
      </c>
      <c r="G46" s="17">
        <f>COUNTIF($C$11:$C46,0)</f>
        <v>14</v>
      </c>
      <c r="H46" s="18">
        <f>COUNTIF($C$11:$C46,1)</f>
        <v>22</v>
      </c>
      <c r="I46" s="12">
        <f t="shared" si="1"/>
        <v>0.18666666666666668</v>
      </c>
      <c r="J46" s="13">
        <f t="shared" si="2"/>
        <v>0.88</v>
      </c>
      <c r="K46" s="13">
        <f t="shared" si="4"/>
        <v>0.81333333333333335</v>
      </c>
      <c r="L46" s="53">
        <f t="shared" si="5"/>
        <v>1.1733333333333335E-2</v>
      </c>
      <c r="M46" s="60"/>
    </row>
    <row r="47" spans="2:17" ht="15.75" x14ac:dyDescent="0.25">
      <c r="B47" s="14">
        <v>37</v>
      </c>
      <c r="C47" s="15">
        <v>0</v>
      </c>
      <c r="D47" s="10">
        <v>0.59</v>
      </c>
      <c r="E47" s="16" t="str">
        <f t="shared" si="6"/>
        <v>-</v>
      </c>
      <c r="F47" s="14" t="str">
        <f t="shared" si="3"/>
        <v>VN</v>
      </c>
      <c r="G47" s="17">
        <f>COUNTIF($C$11:$C47,0)</f>
        <v>15</v>
      </c>
      <c r="H47" s="18">
        <f>COUNTIF($C$11:$C47,1)</f>
        <v>22</v>
      </c>
      <c r="I47" s="12">
        <f t="shared" si="1"/>
        <v>0.2</v>
      </c>
      <c r="J47" s="13">
        <f t="shared" si="2"/>
        <v>0.88</v>
      </c>
      <c r="K47" s="13">
        <f t="shared" si="4"/>
        <v>0.8</v>
      </c>
      <c r="L47" s="53">
        <f t="shared" si="5"/>
        <v>1.1733333333333335E-2</v>
      </c>
      <c r="M47" s="60"/>
    </row>
    <row r="48" spans="2:17" ht="15.75" x14ac:dyDescent="0.25">
      <c r="B48" s="14">
        <v>38</v>
      </c>
      <c r="C48" s="15">
        <v>1</v>
      </c>
      <c r="D48" s="10">
        <v>0.57999999999999996</v>
      </c>
      <c r="E48" s="16" t="str">
        <f t="shared" si="6"/>
        <v>-</v>
      </c>
      <c r="F48" s="14" t="str">
        <f t="shared" si="3"/>
        <v>FN</v>
      </c>
      <c r="G48" s="17">
        <f>COUNTIF($C$11:$C48,0)</f>
        <v>15</v>
      </c>
      <c r="H48" s="18">
        <f>COUNTIF($C$11:$C48,1)</f>
        <v>23</v>
      </c>
      <c r="I48" s="12">
        <f t="shared" si="1"/>
        <v>0.2</v>
      </c>
      <c r="J48" s="13">
        <f t="shared" si="2"/>
        <v>0.92</v>
      </c>
      <c r="K48" s="13">
        <f t="shared" si="4"/>
        <v>0.8</v>
      </c>
      <c r="L48" s="53">
        <f t="shared" si="5"/>
        <v>0</v>
      </c>
      <c r="M48" s="60"/>
    </row>
    <row r="49" spans="2:13" ht="15.75" x14ac:dyDescent="0.25">
      <c r="B49" s="14">
        <v>39</v>
      </c>
      <c r="C49" s="15">
        <v>1</v>
      </c>
      <c r="D49" s="10">
        <v>0.57999999999999996</v>
      </c>
      <c r="E49" s="16" t="str">
        <f t="shared" si="6"/>
        <v>-</v>
      </c>
      <c r="F49" s="14" t="str">
        <f t="shared" si="3"/>
        <v>FN</v>
      </c>
      <c r="G49" s="17">
        <f>COUNTIF($C$11:$C49,0)</f>
        <v>15</v>
      </c>
      <c r="H49" s="18">
        <f>COUNTIF($C$11:$C49,1)</f>
        <v>24</v>
      </c>
      <c r="I49" s="12">
        <f t="shared" si="1"/>
        <v>0.2</v>
      </c>
      <c r="J49" s="13">
        <f t="shared" si="2"/>
        <v>0.96</v>
      </c>
      <c r="K49" s="13">
        <f t="shared" si="4"/>
        <v>0.8</v>
      </c>
      <c r="L49" s="53">
        <f t="shared" si="5"/>
        <v>0</v>
      </c>
      <c r="M49" s="60"/>
    </row>
    <row r="50" spans="2:13" ht="15.75" x14ac:dyDescent="0.25">
      <c r="B50" s="14">
        <v>40</v>
      </c>
      <c r="C50" s="15">
        <v>0</v>
      </c>
      <c r="D50" s="10">
        <v>0.56999999999999995</v>
      </c>
      <c r="E50" s="16" t="str">
        <f t="shared" si="6"/>
        <v>-</v>
      </c>
      <c r="F50" s="14" t="str">
        <f t="shared" si="3"/>
        <v>VN</v>
      </c>
      <c r="G50" s="17">
        <f>COUNTIF($C$11:$C50,0)</f>
        <v>16</v>
      </c>
      <c r="H50" s="18">
        <f>COUNTIF($C$11:$C50,1)</f>
        <v>24</v>
      </c>
      <c r="I50" s="12">
        <f t="shared" si="1"/>
        <v>0.21333333333333335</v>
      </c>
      <c r="J50" s="13">
        <f t="shared" si="2"/>
        <v>0.96</v>
      </c>
      <c r="K50" s="13">
        <f t="shared" si="4"/>
        <v>0.78666666666666663</v>
      </c>
      <c r="L50" s="53">
        <f t="shared" si="5"/>
        <v>1.2800000000000002E-2</v>
      </c>
      <c r="M50" s="60"/>
    </row>
    <row r="51" spans="2:13" ht="15.75" x14ac:dyDescent="0.25">
      <c r="B51" s="14">
        <v>41</v>
      </c>
      <c r="C51" s="15">
        <v>1</v>
      </c>
      <c r="D51" s="10">
        <v>0.56999999999999995</v>
      </c>
      <c r="E51" s="16" t="str">
        <f t="shared" si="6"/>
        <v>-</v>
      </c>
      <c r="F51" s="14" t="str">
        <f t="shared" si="3"/>
        <v>FN</v>
      </c>
      <c r="G51" s="17">
        <f>COUNTIF($C$11:$C51,0)</f>
        <v>16</v>
      </c>
      <c r="H51" s="18">
        <f>COUNTIF($C$11:$C51,1)</f>
        <v>25</v>
      </c>
      <c r="I51" s="12">
        <f t="shared" si="1"/>
        <v>0.21333333333333335</v>
      </c>
      <c r="J51" s="13">
        <f t="shared" si="2"/>
        <v>1</v>
      </c>
      <c r="K51" s="13">
        <f t="shared" si="4"/>
        <v>0.78666666666666663</v>
      </c>
      <c r="L51" s="53">
        <f t="shared" si="5"/>
        <v>0</v>
      </c>
      <c r="M51" s="60"/>
    </row>
    <row r="52" spans="2:13" ht="15.75" x14ac:dyDescent="0.25">
      <c r="B52" s="14">
        <v>42</v>
      </c>
      <c r="C52" s="15">
        <v>0</v>
      </c>
      <c r="D52" s="10">
        <v>0.56000000000000005</v>
      </c>
      <c r="E52" s="16" t="str">
        <f t="shared" si="6"/>
        <v>-</v>
      </c>
      <c r="F52" s="14" t="str">
        <f t="shared" si="3"/>
        <v>VN</v>
      </c>
      <c r="G52" s="17">
        <f>COUNTIF($C$11:$C52,0)</f>
        <v>17</v>
      </c>
      <c r="H52" s="18">
        <f>COUNTIF($C$11:$C52,1)</f>
        <v>25</v>
      </c>
      <c r="I52" s="12">
        <f t="shared" si="1"/>
        <v>0.22666666666666666</v>
      </c>
      <c r="J52" s="13">
        <f t="shared" si="2"/>
        <v>1</v>
      </c>
      <c r="K52" s="13">
        <f t="shared" si="4"/>
        <v>0.77333333333333332</v>
      </c>
      <c r="L52" s="53">
        <f t="shared" si="5"/>
        <v>1.3333333333333308E-2</v>
      </c>
      <c r="M52" s="60"/>
    </row>
    <row r="53" spans="2:13" ht="15.75" x14ac:dyDescent="0.25">
      <c r="B53" s="14">
        <v>43</v>
      </c>
      <c r="C53" s="15">
        <v>0</v>
      </c>
      <c r="D53" s="10">
        <v>0.56000000000000005</v>
      </c>
      <c r="E53" s="16" t="str">
        <f t="shared" si="6"/>
        <v>-</v>
      </c>
      <c r="F53" s="14" t="str">
        <f t="shared" si="3"/>
        <v>VN</v>
      </c>
      <c r="G53" s="17">
        <f>COUNTIF($C$11:$C53,0)</f>
        <v>18</v>
      </c>
      <c r="H53" s="18">
        <f>COUNTIF($C$11:$C53,1)</f>
        <v>25</v>
      </c>
      <c r="I53" s="12">
        <f t="shared" si="1"/>
        <v>0.24</v>
      </c>
      <c r="J53" s="13">
        <f t="shared" si="2"/>
        <v>1</v>
      </c>
      <c r="K53" s="13">
        <f t="shared" si="4"/>
        <v>0.76</v>
      </c>
      <c r="L53" s="53">
        <f t="shared" si="5"/>
        <v>1.3333333333333336E-2</v>
      </c>
      <c r="M53" s="60"/>
    </row>
    <row r="54" spans="2:13" ht="15.75" x14ac:dyDescent="0.25">
      <c r="B54" s="14">
        <v>44</v>
      </c>
      <c r="C54" s="15">
        <v>0</v>
      </c>
      <c r="D54" s="10">
        <v>0.56000000000000005</v>
      </c>
      <c r="E54" s="16" t="str">
        <f t="shared" si="6"/>
        <v>-</v>
      </c>
      <c r="F54" s="14" t="str">
        <f t="shared" si="3"/>
        <v>VN</v>
      </c>
      <c r="G54" s="17">
        <f>COUNTIF($C$11:$C54,0)</f>
        <v>19</v>
      </c>
      <c r="H54" s="18">
        <f>COUNTIF($C$11:$C54,1)</f>
        <v>25</v>
      </c>
      <c r="I54" s="12">
        <f t="shared" si="1"/>
        <v>0.25333333333333335</v>
      </c>
      <c r="J54" s="13">
        <f t="shared" si="2"/>
        <v>1</v>
      </c>
      <c r="K54" s="13">
        <f t="shared" si="4"/>
        <v>0.74666666666666659</v>
      </c>
      <c r="L54" s="53">
        <f t="shared" si="5"/>
        <v>1.3333333333333364E-2</v>
      </c>
      <c r="M54" s="60"/>
    </row>
    <row r="55" spans="2:13" ht="15.75" x14ac:dyDescent="0.25">
      <c r="B55" s="14">
        <v>45</v>
      </c>
      <c r="C55" s="15">
        <v>0</v>
      </c>
      <c r="D55" s="10">
        <v>0.56000000000000005</v>
      </c>
      <c r="E55" s="16" t="str">
        <f t="shared" si="6"/>
        <v>-</v>
      </c>
      <c r="F55" s="14" t="str">
        <f t="shared" si="3"/>
        <v>VN</v>
      </c>
      <c r="G55" s="17">
        <f>COUNTIF($C$11:$C55,0)</f>
        <v>20</v>
      </c>
      <c r="H55" s="18">
        <f>COUNTIF($C$11:$C55,1)</f>
        <v>25</v>
      </c>
      <c r="I55" s="12">
        <f t="shared" si="1"/>
        <v>0.26666666666666666</v>
      </c>
      <c r="J55" s="13">
        <f t="shared" si="2"/>
        <v>1</v>
      </c>
      <c r="K55" s="13">
        <f t="shared" si="4"/>
        <v>0.73333333333333339</v>
      </c>
      <c r="L55" s="53">
        <f t="shared" si="5"/>
        <v>1.3333333333333308E-2</v>
      </c>
      <c r="M55" s="60"/>
    </row>
    <row r="56" spans="2:13" ht="15.75" x14ac:dyDescent="0.25">
      <c r="B56" s="14">
        <v>46</v>
      </c>
      <c r="C56" s="15">
        <v>0</v>
      </c>
      <c r="D56" s="10">
        <v>0.56000000000000005</v>
      </c>
      <c r="E56" s="16" t="str">
        <f t="shared" si="6"/>
        <v>-</v>
      </c>
      <c r="F56" s="14" t="str">
        <f t="shared" si="3"/>
        <v>VN</v>
      </c>
      <c r="G56" s="17">
        <f>COUNTIF($C$11:$C56,0)</f>
        <v>21</v>
      </c>
      <c r="H56" s="18">
        <f>COUNTIF($C$11:$C56,1)</f>
        <v>25</v>
      </c>
      <c r="I56" s="12">
        <f t="shared" si="1"/>
        <v>0.28000000000000003</v>
      </c>
      <c r="J56" s="13">
        <f t="shared" si="2"/>
        <v>1</v>
      </c>
      <c r="K56" s="13">
        <f t="shared" si="4"/>
        <v>0.72</v>
      </c>
      <c r="L56" s="53">
        <f t="shared" si="5"/>
        <v>1.3333333333333364E-2</v>
      </c>
      <c r="M56" s="60"/>
    </row>
    <row r="57" spans="2:13" ht="15.75" x14ac:dyDescent="0.25">
      <c r="B57" s="14">
        <v>47</v>
      </c>
      <c r="C57" s="15">
        <v>0</v>
      </c>
      <c r="D57" s="10">
        <v>0.55000000000000004</v>
      </c>
      <c r="E57" s="16" t="str">
        <f t="shared" si="6"/>
        <v>-</v>
      </c>
      <c r="F57" s="14" t="str">
        <f t="shared" si="3"/>
        <v>VN</v>
      </c>
      <c r="G57" s="17">
        <f>COUNTIF($C$11:$C57,0)</f>
        <v>22</v>
      </c>
      <c r="H57" s="18">
        <f>COUNTIF($C$11:$C57,1)</f>
        <v>25</v>
      </c>
      <c r="I57" s="12">
        <f t="shared" si="1"/>
        <v>0.29333333333333333</v>
      </c>
      <c r="J57" s="13">
        <f t="shared" si="2"/>
        <v>1</v>
      </c>
      <c r="K57" s="13">
        <f t="shared" si="4"/>
        <v>0.70666666666666667</v>
      </c>
      <c r="L57" s="53">
        <f t="shared" si="5"/>
        <v>1.3333333333333308E-2</v>
      </c>
      <c r="M57" s="60"/>
    </row>
    <row r="58" spans="2:13" ht="15.75" x14ac:dyDescent="0.25">
      <c r="B58" s="14">
        <v>48</v>
      </c>
      <c r="C58" s="15">
        <v>0</v>
      </c>
      <c r="D58" s="10">
        <v>0.54</v>
      </c>
      <c r="E58" s="16" t="str">
        <f t="shared" si="6"/>
        <v>-</v>
      </c>
      <c r="F58" s="14" t="str">
        <f t="shared" si="3"/>
        <v>VN</v>
      </c>
      <c r="G58" s="17">
        <f>COUNTIF($C$11:$C58,0)</f>
        <v>23</v>
      </c>
      <c r="H58" s="18">
        <f>COUNTIF($C$11:$C58,1)</f>
        <v>25</v>
      </c>
      <c r="I58" s="12">
        <f t="shared" si="1"/>
        <v>0.30666666666666664</v>
      </c>
      <c r="J58" s="13">
        <f t="shared" si="2"/>
        <v>1</v>
      </c>
      <c r="K58" s="13">
        <f t="shared" si="4"/>
        <v>0.69333333333333336</v>
      </c>
      <c r="L58" s="53">
        <f t="shared" si="5"/>
        <v>1.3333333333333308E-2</v>
      </c>
      <c r="M58" s="60"/>
    </row>
    <row r="59" spans="2:13" ht="15.75" x14ac:dyDescent="0.25">
      <c r="B59" s="14">
        <v>49</v>
      </c>
      <c r="C59" s="15">
        <v>0</v>
      </c>
      <c r="D59" s="10">
        <v>0.54</v>
      </c>
      <c r="E59" s="16" t="str">
        <f t="shared" si="6"/>
        <v>-</v>
      </c>
      <c r="F59" s="14" t="str">
        <f t="shared" si="3"/>
        <v>VN</v>
      </c>
      <c r="G59" s="17">
        <f>COUNTIF($C$11:$C59,0)</f>
        <v>24</v>
      </c>
      <c r="H59" s="18">
        <f>COUNTIF($C$11:$C59,1)</f>
        <v>25</v>
      </c>
      <c r="I59" s="12">
        <f t="shared" si="1"/>
        <v>0.32</v>
      </c>
      <c r="J59" s="13">
        <f t="shared" si="2"/>
        <v>1</v>
      </c>
      <c r="K59" s="13">
        <f t="shared" si="4"/>
        <v>0.67999999999999994</v>
      </c>
      <c r="L59" s="53">
        <f t="shared" si="5"/>
        <v>1.3333333333333364E-2</v>
      </c>
      <c r="M59" s="60"/>
    </row>
    <row r="60" spans="2:13" ht="15.75" x14ac:dyDescent="0.25">
      <c r="B60" s="14">
        <v>50</v>
      </c>
      <c r="C60" s="15">
        <v>0</v>
      </c>
      <c r="D60" s="10">
        <v>0.53</v>
      </c>
      <c r="E60" s="16" t="str">
        <f t="shared" si="6"/>
        <v>-</v>
      </c>
      <c r="F60" s="14" t="str">
        <f t="shared" si="3"/>
        <v>VN</v>
      </c>
      <c r="G60" s="17">
        <f>COUNTIF($C$11:$C60,0)</f>
        <v>25</v>
      </c>
      <c r="H60" s="18">
        <f>COUNTIF($C$11:$C60,1)</f>
        <v>25</v>
      </c>
      <c r="I60" s="12">
        <f t="shared" si="1"/>
        <v>0.33333333333333331</v>
      </c>
      <c r="J60" s="13">
        <f t="shared" si="2"/>
        <v>1</v>
      </c>
      <c r="K60" s="13">
        <f t="shared" si="4"/>
        <v>0.66666666666666674</v>
      </c>
      <c r="L60" s="53">
        <f t="shared" si="5"/>
        <v>1.3333333333333308E-2</v>
      </c>
      <c r="M60" s="60"/>
    </row>
    <row r="61" spans="2:13" ht="15.75" x14ac:dyDescent="0.25">
      <c r="B61" s="14">
        <v>51</v>
      </c>
      <c r="C61" s="15">
        <v>0</v>
      </c>
      <c r="D61" s="10">
        <v>0.53</v>
      </c>
      <c r="E61" s="16" t="str">
        <f t="shared" si="6"/>
        <v>-</v>
      </c>
      <c r="F61" s="14" t="str">
        <f t="shared" si="3"/>
        <v>VN</v>
      </c>
      <c r="G61" s="17">
        <f>COUNTIF($C$11:$C61,0)</f>
        <v>26</v>
      </c>
      <c r="H61" s="18">
        <f>COUNTIF($C$11:$C61,1)</f>
        <v>25</v>
      </c>
      <c r="I61" s="12">
        <f t="shared" si="1"/>
        <v>0.34666666666666668</v>
      </c>
      <c r="J61" s="13">
        <f t="shared" si="2"/>
        <v>1</v>
      </c>
      <c r="K61" s="13">
        <f t="shared" si="4"/>
        <v>0.65333333333333332</v>
      </c>
      <c r="L61" s="53">
        <f t="shared" si="5"/>
        <v>1.3333333333333364E-2</v>
      </c>
      <c r="M61" s="60"/>
    </row>
    <row r="62" spans="2:13" ht="15.75" x14ac:dyDescent="0.25">
      <c r="B62" s="14">
        <v>52</v>
      </c>
      <c r="C62" s="15">
        <v>0</v>
      </c>
      <c r="D62" s="10">
        <v>0.51</v>
      </c>
      <c r="E62" s="16" t="str">
        <f t="shared" si="6"/>
        <v>-</v>
      </c>
      <c r="F62" s="14" t="str">
        <f t="shared" si="3"/>
        <v>VN</v>
      </c>
      <c r="G62" s="17">
        <f>COUNTIF($C$11:$C62,0)</f>
        <v>27</v>
      </c>
      <c r="H62" s="18">
        <f>COUNTIF($C$11:$C62,1)</f>
        <v>25</v>
      </c>
      <c r="I62" s="12">
        <f t="shared" si="1"/>
        <v>0.36</v>
      </c>
      <c r="J62" s="13">
        <f t="shared" si="2"/>
        <v>1</v>
      </c>
      <c r="K62" s="13">
        <f t="shared" si="4"/>
        <v>0.64</v>
      </c>
      <c r="L62" s="53">
        <f t="shared" si="5"/>
        <v>1.3333333333333308E-2</v>
      </c>
      <c r="M62" s="60"/>
    </row>
    <row r="63" spans="2:13" ht="15.75" x14ac:dyDescent="0.25">
      <c r="B63" s="14">
        <v>53</v>
      </c>
      <c r="C63" s="15">
        <v>0</v>
      </c>
      <c r="D63" s="10">
        <v>0.5</v>
      </c>
      <c r="E63" s="16" t="str">
        <f t="shared" si="6"/>
        <v>-</v>
      </c>
      <c r="F63" s="14" t="str">
        <f t="shared" si="3"/>
        <v>VN</v>
      </c>
      <c r="G63" s="17">
        <f>COUNTIF($C$11:$C63,0)</f>
        <v>28</v>
      </c>
      <c r="H63" s="18">
        <f>COUNTIF($C$11:$C63,1)</f>
        <v>25</v>
      </c>
      <c r="I63" s="12">
        <f t="shared" si="1"/>
        <v>0.37333333333333335</v>
      </c>
      <c r="J63" s="13">
        <f t="shared" si="2"/>
        <v>1</v>
      </c>
      <c r="K63" s="13">
        <f t="shared" si="4"/>
        <v>0.62666666666666671</v>
      </c>
      <c r="L63" s="53">
        <f t="shared" si="5"/>
        <v>1.3333333333333364E-2</v>
      </c>
      <c r="M63" s="60"/>
    </row>
    <row r="64" spans="2:13" ht="15.75" x14ac:dyDescent="0.25">
      <c r="B64" s="14">
        <v>54</v>
      </c>
      <c r="C64" s="15">
        <v>0</v>
      </c>
      <c r="D64" s="10">
        <v>0.5</v>
      </c>
      <c r="E64" s="16" t="str">
        <f t="shared" si="6"/>
        <v>-</v>
      </c>
      <c r="F64" s="14" t="str">
        <f t="shared" si="3"/>
        <v>VN</v>
      </c>
      <c r="G64" s="17">
        <f>COUNTIF($C$11:$C64,0)</f>
        <v>29</v>
      </c>
      <c r="H64" s="18">
        <f>COUNTIF($C$11:$C64,1)</f>
        <v>25</v>
      </c>
      <c r="I64" s="12">
        <f t="shared" si="1"/>
        <v>0.38666666666666666</v>
      </c>
      <c r="J64" s="13">
        <f t="shared" si="2"/>
        <v>1</v>
      </c>
      <c r="K64" s="13">
        <f t="shared" si="4"/>
        <v>0.61333333333333329</v>
      </c>
      <c r="L64" s="53">
        <f t="shared" si="5"/>
        <v>1.3333333333333308E-2</v>
      </c>
      <c r="M64" s="60"/>
    </row>
    <row r="65" spans="2:13" ht="15.75" x14ac:dyDescent="0.25">
      <c r="B65" s="14">
        <v>55</v>
      </c>
      <c r="C65" s="15">
        <v>0</v>
      </c>
      <c r="D65" s="10">
        <v>0.48</v>
      </c>
      <c r="E65" s="16" t="str">
        <f t="shared" si="6"/>
        <v>-</v>
      </c>
      <c r="F65" s="14" t="str">
        <f t="shared" si="3"/>
        <v>VN</v>
      </c>
      <c r="G65" s="17">
        <f>COUNTIF($C$11:$C65,0)</f>
        <v>30</v>
      </c>
      <c r="H65" s="18">
        <f>COUNTIF($C$11:$C65,1)</f>
        <v>25</v>
      </c>
      <c r="I65" s="12">
        <f t="shared" si="1"/>
        <v>0.4</v>
      </c>
      <c r="J65" s="13">
        <f t="shared" si="2"/>
        <v>1</v>
      </c>
      <c r="K65" s="13">
        <f t="shared" si="4"/>
        <v>0.6</v>
      </c>
      <c r="L65" s="53">
        <f t="shared" si="5"/>
        <v>1.3333333333333364E-2</v>
      </c>
      <c r="M65" s="60"/>
    </row>
    <row r="66" spans="2:13" ht="15.75" x14ac:dyDescent="0.25">
      <c r="B66" s="14">
        <v>56</v>
      </c>
      <c r="C66" s="15">
        <v>0</v>
      </c>
      <c r="D66" s="10">
        <v>0.48</v>
      </c>
      <c r="E66" s="16" t="str">
        <f t="shared" si="6"/>
        <v>-</v>
      </c>
      <c r="F66" s="14" t="str">
        <f t="shared" si="3"/>
        <v>VN</v>
      </c>
      <c r="G66" s="17">
        <f>COUNTIF($C$11:$C66,0)</f>
        <v>31</v>
      </c>
      <c r="H66" s="18">
        <f>COUNTIF($C$11:$C66,1)</f>
        <v>25</v>
      </c>
      <c r="I66" s="12">
        <f t="shared" si="1"/>
        <v>0.41333333333333333</v>
      </c>
      <c r="J66" s="13">
        <f t="shared" si="2"/>
        <v>1</v>
      </c>
      <c r="K66" s="13">
        <f t="shared" si="4"/>
        <v>0.58666666666666667</v>
      </c>
      <c r="L66" s="53">
        <f t="shared" si="5"/>
        <v>1.3333333333333308E-2</v>
      </c>
      <c r="M66" s="60"/>
    </row>
    <row r="67" spans="2:13" ht="15.75" x14ac:dyDescent="0.25">
      <c r="B67" s="14">
        <v>57</v>
      </c>
      <c r="C67" s="15">
        <v>0</v>
      </c>
      <c r="D67" s="10">
        <v>0.47</v>
      </c>
      <c r="E67" s="16" t="str">
        <f t="shared" si="6"/>
        <v>-</v>
      </c>
      <c r="F67" s="14" t="str">
        <f t="shared" si="3"/>
        <v>VN</v>
      </c>
      <c r="G67" s="17">
        <f>COUNTIF($C$11:$C67,0)</f>
        <v>32</v>
      </c>
      <c r="H67" s="18">
        <f>COUNTIF($C$11:$C67,1)</f>
        <v>25</v>
      </c>
      <c r="I67" s="12">
        <f t="shared" si="1"/>
        <v>0.42666666666666669</v>
      </c>
      <c r="J67" s="13">
        <f t="shared" si="2"/>
        <v>1</v>
      </c>
      <c r="K67" s="13">
        <f t="shared" si="4"/>
        <v>0.57333333333333325</v>
      </c>
      <c r="L67" s="53">
        <f t="shared" si="5"/>
        <v>1.3333333333333364E-2</v>
      </c>
      <c r="M67" s="60"/>
    </row>
    <row r="68" spans="2:13" ht="15.75" x14ac:dyDescent="0.25">
      <c r="B68" s="14">
        <v>58</v>
      </c>
      <c r="C68" s="15">
        <v>0</v>
      </c>
      <c r="D68" s="10">
        <v>0.46</v>
      </c>
      <c r="E68" s="16" t="str">
        <f t="shared" si="6"/>
        <v>-</v>
      </c>
      <c r="F68" s="14" t="str">
        <f t="shared" si="3"/>
        <v>VN</v>
      </c>
      <c r="G68" s="17">
        <f>COUNTIF($C$11:$C68,0)</f>
        <v>33</v>
      </c>
      <c r="H68" s="18">
        <f>COUNTIF($C$11:$C68,1)</f>
        <v>25</v>
      </c>
      <c r="I68" s="12">
        <f t="shared" si="1"/>
        <v>0.44</v>
      </c>
      <c r="J68" s="13">
        <f t="shared" si="2"/>
        <v>1</v>
      </c>
      <c r="K68" s="13">
        <f t="shared" si="4"/>
        <v>0.56000000000000005</v>
      </c>
      <c r="L68" s="53">
        <f t="shared" si="5"/>
        <v>1.3333333333333308E-2</v>
      </c>
      <c r="M68" s="60"/>
    </row>
    <row r="69" spans="2:13" ht="15.75" x14ac:dyDescent="0.25">
      <c r="B69" s="14">
        <v>59</v>
      </c>
      <c r="C69" s="15">
        <v>0</v>
      </c>
      <c r="D69" s="10">
        <v>0.44</v>
      </c>
      <c r="E69" s="16" t="str">
        <f t="shared" si="6"/>
        <v>-</v>
      </c>
      <c r="F69" s="14" t="str">
        <f t="shared" si="3"/>
        <v>VN</v>
      </c>
      <c r="G69" s="17">
        <f>COUNTIF($C$11:$C69,0)</f>
        <v>34</v>
      </c>
      <c r="H69" s="18">
        <f>COUNTIF($C$11:$C69,1)</f>
        <v>25</v>
      </c>
      <c r="I69" s="12">
        <f t="shared" si="1"/>
        <v>0.45333333333333331</v>
      </c>
      <c r="J69" s="13">
        <f t="shared" si="2"/>
        <v>1</v>
      </c>
      <c r="K69" s="13">
        <f t="shared" si="4"/>
        <v>0.54666666666666663</v>
      </c>
      <c r="L69" s="53">
        <f t="shared" si="5"/>
        <v>1.3333333333333308E-2</v>
      </c>
      <c r="M69" s="60"/>
    </row>
    <row r="70" spans="2:13" ht="15.75" x14ac:dyDescent="0.25">
      <c r="B70" s="14">
        <v>60</v>
      </c>
      <c r="C70" s="15">
        <v>0</v>
      </c>
      <c r="D70" s="10">
        <v>0.41</v>
      </c>
      <c r="E70" s="16" t="str">
        <f t="shared" si="6"/>
        <v>-</v>
      </c>
      <c r="F70" s="14" t="str">
        <f t="shared" si="3"/>
        <v>VN</v>
      </c>
      <c r="G70" s="17">
        <f>COUNTIF($C$11:$C70,0)</f>
        <v>35</v>
      </c>
      <c r="H70" s="18">
        <f>COUNTIF($C$11:$C70,1)</f>
        <v>25</v>
      </c>
      <c r="I70" s="12">
        <f t="shared" si="1"/>
        <v>0.46666666666666667</v>
      </c>
      <c r="J70" s="13">
        <f t="shared" si="2"/>
        <v>1</v>
      </c>
      <c r="K70" s="13">
        <f t="shared" si="4"/>
        <v>0.53333333333333333</v>
      </c>
      <c r="L70" s="53">
        <f t="shared" si="5"/>
        <v>1.3333333333333364E-2</v>
      </c>
      <c r="M70" s="60"/>
    </row>
    <row r="71" spans="2:13" ht="15.75" x14ac:dyDescent="0.25">
      <c r="B71" s="14">
        <v>61</v>
      </c>
      <c r="C71" s="15">
        <v>0</v>
      </c>
      <c r="D71" s="10">
        <v>0.4</v>
      </c>
      <c r="E71" s="16" t="str">
        <f t="shared" si="6"/>
        <v>-</v>
      </c>
      <c r="F71" s="14" t="str">
        <f t="shared" si="3"/>
        <v>VN</v>
      </c>
      <c r="G71" s="17">
        <f>COUNTIF($C$11:$C71,0)</f>
        <v>36</v>
      </c>
      <c r="H71" s="18">
        <f>COUNTIF($C$11:$C71,1)</f>
        <v>25</v>
      </c>
      <c r="I71" s="12">
        <f t="shared" si="1"/>
        <v>0.48</v>
      </c>
      <c r="J71" s="13">
        <f t="shared" si="2"/>
        <v>1</v>
      </c>
      <c r="K71" s="13">
        <f t="shared" si="4"/>
        <v>0.52</v>
      </c>
      <c r="L71" s="53">
        <f t="shared" si="5"/>
        <v>1.3333333333333308E-2</v>
      </c>
      <c r="M71" s="60"/>
    </row>
    <row r="72" spans="2:13" ht="15.75" x14ac:dyDescent="0.25">
      <c r="B72" s="14">
        <v>62</v>
      </c>
      <c r="C72" s="15">
        <v>0</v>
      </c>
      <c r="D72" s="10">
        <v>0.39</v>
      </c>
      <c r="E72" s="16" t="str">
        <f t="shared" si="6"/>
        <v>-</v>
      </c>
      <c r="F72" s="14" t="str">
        <f t="shared" si="3"/>
        <v>VN</v>
      </c>
      <c r="G72" s="17">
        <f>COUNTIF($C$11:$C72,0)</f>
        <v>37</v>
      </c>
      <c r="H72" s="18">
        <f>COUNTIF($C$11:$C72,1)</f>
        <v>25</v>
      </c>
      <c r="I72" s="12">
        <f t="shared" si="1"/>
        <v>0.49333333333333335</v>
      </c>
      <c r="J72" s="13">
        <f t="shared" si="2"/>
        <v>1</v>
      </c>
      <c r="K72" s="13">
        <f t="shared" si="4"/>
        <v>0.5066666666666666</v>
      </c>
      <c r="L72" s="53">
        <f t="shared" si="5"/>
        <v>1.3333333333333364E-2</v>
      </c>
      <c r="M72" s="60"/>
    </row>
    <row r="73" spans="2:13" ht="15.75" x14ac:dyDescent="0.25">
      <c r="B73" s="14">
        <v>63</v>
      </c>
      <c r="C73" s="15">
        <v>0</v>
      </c>
      <c r="D73" s="10">
        <v>0.38</v>
      </c>
      <c r="E73" s="16" t="str">
        <f t="shared" si="6"/>
        <v>-</v>
      </c>
      <c r="F73" s="14" t="str">
        <f t="shared" si="3"/>
        <v>VN</v>
      </c>
      <c r="G73" s="17">
        <f>COUNTIF($C$11:$C73,0)</f>
        <v>38</v>
      </c>
      <c r="H73" s="18">
        <f>COUNTIF($C$11:$C73,1)</f>
        <v>25</v>
      </c>
      <c r="I73" s="12">
        <f t="shared" si="1"/>
        <v>0.50666666666666671</v>
      </c>
      <c r="J73" s="13">
        <f t="shared" si="2"/>
        <v>1</v>
      </c>
      <c r="K73" s="13">
        <f t="shared" si="4"/>
        <v>0.49333333333333329</v>
      </c>
      <c r="L73" s="53">
        <f t="shared" si="5"/>
        <v>1.3333333333333364E-2</v>
      </c>
      <c r="M73" s="60"/>
    </row>
    <row r="74" spans="2:13" ht="15.75" x14ac:dyDescent="0.25">
      <c r="B74" s="14">
        <v>64</v>
      </c>
      <c r="C74" s="15">
        <v>0</v>
      </c>
      <c r="D74" s="10">
        <v>0.35</v>
      </c>
      <c r="E74" s="16" t="str">
        <f t="shared" si="6"/>
        <v>-</v>
      </c>
      <c r="F74" s="14" t="str">
        <f t="shared" si="3"/>
        <v>VN</v>
      </c>
      <c r="G74" s="17">
        <f>COUNTIF($C$11:$C74,0)</f>
        <v>39</v>
      </c>
      <c r="H74" s="18">
        <f>COUNTIF($C$11:$C74,1)</f>
        <v>25</v>
      </c>
      <c r="I74" s="12">
        <f t="shared" si="1"/>
        <v>0.52</v>
      </c>
      <c r="J74" s="13">
        <f t="shared" si="2"/>
        <v>1</v>
      </c>
      <c r="K74" s="13">
        <f t="shared" si="4"/>
        <v>0.48</v>
      </c>
      <c r="L74" s="53">
        <f t="shared" si="5"/>
        <v>1.3333333333333308E-2</v>
      </c>
      <c r="M74" s="60"/>
    </row>
    <row r="75" spans="2:13" ht="15.75" x14ac:dyDescent="0.25">
      <c r="B75" s="14">
        <v>65</v>
      </c>
      <c r="C75" s="15">
        <v>0</v>
      </c>
      <c r="D75" s="10">
        <v>0.34</v>
      </c>
      <c r="E75" s="16" t="str">
        <f t="shared" ref="E75:E104" si="7">IF(D75&gt;=$D$2,"+","-")</f>
        <v>-</v>
      </c>
      <c r="F75" s="14" t="str">
        <f t="shared" si="3"/>
        <v>VN</v>
      </c>
      <c r="G75" s="17">
        <f>COUNTIF($C$11:$C75,0)</f>
        <v>40</v>
      </c>
      <c r="H75" s="18">
        <f>COUNTIF($C$11:$C75,1)</f>
        <v>25</v>
      </c>
      <c r="I75" s="12">
        <f t="shared" ref="I75:I110" si="8">G75/$C$8</f>
        <v>0.53333333333333333</v>
      </c>
      <c r="J75" s="13">
        <f t="shared" ref="J75:J110" si="9">H75/$C$7</f>
        <v>1</v>
      </c>
      <c r="K75" s="13">
        <f t="shared" si="4"/>
        <v>0.46666666666666667</v>
      </c>
      <c r="L75" s="53">
        <f t="shared" si="5"/>
        <v>1.3333333333333308E-2</v>
      </c>
      <c r="M75" s="60"/>
    </row>
    <row r="76" spans="2:13" ht="15.75" x14ac:dyDescent="0.25">
      <c r="B76" s="14">
        <v>66</v>
      </c>
      <c r="C76" s="15">
        <v>0</v>
      </c>
      <c r="D76" s="10">
        <v>0.34</v>
      </c>
      <c r="E76" s="16" t="str">
        <f t="shared" si="7"/>
        <v>-</v>
      </c>
      <c r="F76" s="14" t="str">
        <f t="shared" ref="F76:F110" si="10">IF(C76=1,IF(E76="+","VP","FN"),IF(E76="+","FP","VN"))</f>
        <v>VN</v>
      </c>
      <c r="G76" s="17">
        <f>COUNTIF($C$11:$C76,0)</f>
        <v>41</v>
      </c>
      <c r="H76" s="18">
        <f>COUNTIF($C$11:$C76,1)</f>
        <v>25</v>
      </c>
      <c r="I76" s="12">
        <f t="shared" si="8"/>
        <v>0.54666666666666663</v>
      </c>
      <c r="J76" s="13">
        <f t="shared" si="9"/>
        <v>1</v>
      </c>
      <c r="K76" s="13">
        <f t="shared" ref="K76:K110" si="11">1-I76</f>
        <v>0.45333333333333337</v>
      </c>
      <c r="L76" s="53">
        <f t="shared" ref="L76:L110" si="12">(I76-I75)*J76</f>
        <v>1.3333333333333308E-2</v>
      </c>
      <c r="M76" s="60"/>
    </row>
    <row r="77" spans="2:13" ht="15.75" x14ac:dyDescent="0.25">
      <c r="B77" s="14">
        <v>67</v>
      </c>
      <c r="C77" s="15">
        <v>0</v>
      </c>
      <c r="D77" s="10">
        <v>0.31</v>
      </c>
      <c r="E77" s="16" t="str">
        <f t="shared" si="7"/>
        <v>-</v>
      </c>
      <c r="F77" s="14" t="str">
        <f t="shared" si="10"/>
        <v>VN</v>
      </c>
      <c r="G77" s="17">
        <f>COUNTIF($C$11:$C77,0)</f>
        <v>42</v>
      </c>
      <c r="H77" s="18">
        <f>COUNTIF($C$11:$C77,1)</f>
        <v>25</v>
      </c>
      <c r="I77" s="12">
        <f t="shared" si="8"/>
        <v>0.56000000000000005</v>
      </c>
      <c r="J77" s="13">
        <f t="shared" si="9"/>
        <v>1</v>
      </c>
      <c r="K77" s="13">
        <f t="shared" si="11"/>
        <v>0.43999999999999995</v>
      </c>
      <c r="L77" s="53">
        <f t="shared" si="12"/>
        <v>1.3333333333333419E-2</v>
      </c>
      <c r="M77" s="60"/>
    </row>
    <row r="78" spans="2:13" ht="15.75" x14ac:dyDescent="0.25">
      <c r="B78" s="14">
        <v>68</v>
      </c>
      <c r="C78" s="15">
        <v>0</v>
      </c>
      <c r="D78" s="10">
        <v>0.3</v>
      </c>
      <c r="E78" s="16" t="str">
        <f t="shared" si="7"/>
        <v>-</v>
      </c>
      <c r="F78" s="14" t="str">
        <f t="shared" si="10"/>
        <v>VN</v>
      </c>
      <c r="G78" s="17">
        <f>COUNTIF($C$11:$C78,0)</f>
        <v>43</v>
      </c>
      <c r="H78" s="18">
        <f>COUNTIF($C$11:$C78,1)</f>
        <v>25</v>
      </c>
      <c r="I78" s="12">
        <f t="shared" si="8"/>
        <v>0.57333333333333336</v>
      </c>
      <c r="J78" s="13">
        <f t="shared" si="9"/>
        <v>1</v>
      </c>
      <c r="K78" s="13">
        <f t="shared" si="11"/>
        <v>0.42666666666666664</v>
      </c>
      <c r="L78" s="53">
        <f t="shared" si="12"/>
        <v>1.3333333333333308E-2</v>
      </c>
      <c r="M78" s="60"/>
    </row>
    <row r="79" spans="2:13" ht="15.75" x14ac:dyDescent="0.25">
      <c r="B79" s="14">
        <v>69</v>
      </c>
      <c r="C79" s="15">
        <v>0</v>
      </c>
      <c r="D79" s="10">
        <v>0.3</v>
      </c>
      <c r="E79" s="16" t="str">
        <f t="shared" si="7"/>
        <v>-</v>
      </c>
      <c r="F79" s="14" t="str">
        <f t="shared" si="10"/>
        <v>VN</v>
      </c>
      <c r="G79" s="17">
        <f>COUNTIF($C$11:$C79,0)</f>
        <v>44</v>
      </c>
      <c r="H79" s="18">
        <f>COUNTIF($C$11:$C79,1)</f>
        <v>25</v>
      </c>
      <c r="I79" s="12">
        <f t="shared" si="8"/>
        <v>0.58666666666666667</v>
      </c>
      <c r="J79" s="13">
        <f t="shared" si="9"/>
        <v>1</v>
      </c>
      <c r="K79" s="13">
        <f t="shared" si="11"/>
        <v>0.41333333333333333</v>
      </c>
      <c r="L79" s="53">
        <f t="shared" si="12"/>
        <v>1.3333333333333308E-2</v>
      </c>
      <c r="M79" s="60"/>
    </row>
    <row r="80" spans="2:13" ht="15.75" x14ac:dyDescent="0.25">
      <c r="B80" s="14">
        <v>70</v>
      </c>
      <c r="C80" s="15">
        <v>0</v>
      </c>
      <c r="D80" s="10">
        <v>0.28999999999999998</v>
      </c>
      <c r="E80" s="16" t="str">
        <f t="shared" si="7"/>
        <v>-</v>
      </c>
      <c r="F80" s="14" t="str">
        <f t="shared" si="10"/>
        <v>VN</v>
      </c>
      <c r="G80" s="17">
        <f>COUNTIF($C$11:$C80,0)</f>
        <v>45</v>
      </c>
      <c r="H80" s="18">
        <f>COUNTIF($C$11:$C80,1)</f>
        <v>25</v>
      </c>
      <c r="I80" s="12">
        <f t="shared" si="8"/>
        <v>0.6</v>
      </c>
      <c r="J80" s="13">
        <f t="shared" si="9"/>
        <v>1</v>
      </c>
      <c r="K80" s="13">
        <f t="shared" si="11"/>
        <v>0.4</v>
      </c>
      <c r="L80" s="53">
        <f t="shared" si="12"/>
        <v>1.3333333333333308E-2</v>
      </c>
      <c r="M80" s="60"/>
    </row>
    <row r="81" spans="2:13" ht="15.75" x14ac:dyDescent="0.25">
      <c r="B81" s="14">
        <v>71</v>
      </c>
      <c r="C81" s="15">
        <v>0</v>
      </c>
      <c r="D81" s="10">
        <v>0.28000000000000003</v>
      </c>
      <c r="E81" s="16" t="str">
        <f t="shared" si="7"/>
        <v>-</v>
      </c>
      <c r="F81" s="14" t="str">
        <f t="shared" si="10"/>
        <v>VN</v>
      </c>
      <c r="G81" s="17">
        <f>COUNTIF($C$11:$C81,0)</f>
        <v>46</v>
      </c>
      <c r="H81" s="18">
        <f>COUNTIF($C$11:$C81,1)</f>
        <v>25</v>
      </c>
      <c r="I81" s="12">
        <f t="shared" si="8"/>
        <v>0.61333333333333329</v>
      </c>
      <c r="J81" s="13">
        <f t="shared" si="9"/>
        <v>1</v>
      </c>
      <c r="K81" s="13">
        <f t="shared" si="11"/>
        <v>0.38666666666666671</v>
      </c>
      <c r="L81" s="53">
        <f t="shared" si="12"/>
        <v>1.3333333333333308E-2</v>
      </c>
      <c r="M81" s="60"/>
    </row>
    <row r="82" spans="2:13" ht="15.75" x14ac:dyDescent="0.25">
      <c r="B82" s="14">
        <v>72</v>
      </c>
      <c r="C82" s="15">
        <v>0</v>
      </c>
      <c r="D82" s="10">
        <v>0.27</v>
      </c>
      <c r="E82" s="16" t="str">
        <f t="shared" si="7"/>
        <v>-</v>
      </c>
      <c r="F82" s="14" t="str">
        <f t="shared" si="10"/>
        <v>VN</v>
      </c>
      <c r="G82" s="17">
        <f>COUNTIF($C$11:$C82,0)</f>
        <v>47</v>
      </c>
      <c r="H82" s="18">
        <f>COUNTIF($C$11:$C82,1)</f>
        <v>25</v>
      </c>
      <c r="I82" s="12">
        <f t="shared" si="8"/>
        <v>0.62666666666666671</v>
      </c>
      <c r="J82" s="13">
        <f t="shared" si="9"/>
        <v>1</v>
      </c>
      <c r="K82" s="13">
        <f t="shared" si="11"/>
        <v>0.37333333333333329</v>
      </c>
      <c r="L82" s="53">
        <f t="shared" si="12"/>
        <v>1.3333333333333419E-2</v>
      </c>
      <c r="M82" s="60"/>
    </row>
    <row r="83" spans="2:13" ht="15.75" x14ac:dyDescent="0.25">
      <c r="B83" s="14">
        <v>73</v>
      </c>
      <c r="C83" s="15">
        <v>0</v>
      </c>
      <c r="D83" s="10">
        <v>0.26</v>
      </c>
      <c r="E83" s="16" t="str">
        <f t="shared" si="7"/>
        <v>-</v>
      </c>
      <c r="F83" s="14" t="str">
        <f t="shared" si="10"/>
        <v>VN</v>
      </c>
      <c r="G83" s="17">
        <f>COUNTIF($C$11:$C83,0)</f>
        <v>48</v>
      </c>
      <c r="H83" s="18">
        <f>COUNTIF($C$11:$C83,1)</f>
        <v>25</v>
      </c>
      <c r="I83" s="12">
        <f t="shared" si="8"/>
        <v>0.64</v>
      </c>
      <c r="J83" s="13">
        <f t="shared" si="9"/>
        <v>1</v>
      </c>
      <c r="K83" s="13">
        <f t="shared" si="11"/>
        <v>0.36</v>
      </c>
      <c r="L83" s="53">
        <f t="shared" si="12"/>
        <v>1.3333333333333308E-2</v>
      </c>
      <c r="M83" s="60"/>
    </row>
    <row r="84" spans="2:13" ht="15.75" x14ac:dyDescent="0.25">
      <c r="B84" s="14">
        <v>74</v>
      </c>
      <c r="C84" s="15">
        <v>0</v>
      </c>
      <c r="D84" s="10">
        <v>0.26</v>
      </c>
      <c r="E84" s="16" t="str">
        <f t="shared" si="7"/>
        <v>-</v>
      </c>
      <c r="F84" s="14" t="str">
        <f t="shared" si="10"/>
        <v>VN</v>
      </c>
      <c r="G84" s="17">
        <f>COUNTIF($C$11:$C84,0)</f>
        <v>49</v>
      </c>
      <c r="H84" s="18">
        <f>COUNTIF($C$11:$C84,1)</f>
        <v>25</v>
      </c>
      <c r="I84" s="12">
        <f t="shared" si="8"/>
        <v>0.65333333333333332</v>
      </c>
      <c r="J84" s="13">
        <f t="shared" si="9"/>
        <v>1</v>
      </c>
      <c r="K84" s="13">
        <f t="shared" si="11"/>
        <v>0.34666666666666668</v>
      </c>
      <c r="L84" s="53">
        <f t="shared" si="12"/>
        <v>1.3333333333333308E-2</v>
      </c>
      <c r="M84" s="60"/>
    </row>
    <row r="85" spans="2:13" ht="15.75" x14ac:dyDescent="0.25">
      <c r="B85" s="14">
        <v>75</v>
      </c>
      <c r="C85" s="15">
        <v>0</v>
      </c>
      <c r="D85" s="10">
        <v>0.24</v>
      </c>
      <c r="E85" s="16" t="str">
        <f t="shared" si="7"/>
        <v>-</v>
      </c>
      <c r="F85" s="14" t="str">
        <f t="shared" si="10"/>
        <v>VN</v>
      </c>
      <c r="G85" s="17">
        <f>COUNTIF($C$11:$C85,0)</f>
        <v>50</v>
      </c>
      <c r="H85" s="18">
        <f>COUNTIF($C$11:$C85,1)</f>
        <v>25</v>
      </c>
      <c r="I85" s="12">
        <f t="shared" si="8"/>
        <v>0.66666666666666663</v>
      </c>
      <c r="J85" s="13">
        <f t="shared" si="9"/>
        <v>1</v>
      </c>
      <c r="K85" s="13">
        <f t="shared" si="11"/>
        <v>0.33333333333333337</v>
      </c>
      <c r="L85" s="53">
        <f t="shared" si="12"/>
        <v>1.3333333333333308E-2</v>
      </c>
      <c r="M85" s="60"/>
    </row>
    <row r="86" spans="2:13" ht="15.75" x14ac:dyDescent="0.25">
      <c r="B86" s="14">
        <v>76</v>
      </c>
      <c r="C86" s="15">
        <v>0</v>
      </c>
      <c r="D86" s="10">
        <v>0.24</v>
      </c>
      <c r="E86" s="16" t="str">
        <f t="shared" si="7"/>
        <v>-</v>
      </c>
      <c r="F86" s="14" t="str">
        <f t="shared" si="10"/>
        <v>VN</v>
      </c>
      <c r="G86" s="17">
        <f>COUNTIF($C$11:$C86,0)</f>
        <v>51</v>
      </c>
      <c r="H86" s="18">
        <f>COUNTIF($C$11:$C86,1)</f>
        <v>25</v>
      </c>
      <c r="I86" s="12">
        <f t="shared" si="8"/>
        <v>0.68</v>
      </c>
      <c r="J86" s="13">
        <f t="shared" si="9"/>
        <v>1</v>
      </c>
      <c r="K86" s="13">
        <f t="shared" si="11"/>
        <v>0.31999999999999995</v>
      </c>
      <c r="L86" s="53">
        <f t="shared" si="12"/>
        <v>1.3333333333333419E-2</v>
      </c>
      <c r="M86" s="60"/>
    </row>
    <row r="87" spans="2:13" ht="15.75" x14ac:dyDescent="0.25">
      <c r="B87" s="14">
        <v>77</v>
      </c>
      <c r="C87" s="15">
        <v>0</v>
      </c>
      <c r="D87" s="10">
        <v>0.24</v>
      </c>
      <c r="E87" s="16" t="str">
        <f t="shared" si="7"/>
        <v>-</v>
      </c>
      <c r="F87" s="14" t="str">
        <f t="shared" si="10"/>
        <v>VN</v>
      </c>
      <c r="G87" s="17">
        <f>COUNTIF($C$11:$C87,0)</f>
        <v>52</v>
      </c>
      <c r="H87" s="18">
        <f>COUNTIF($C$11:$C87,1)</f>
        <v>25</v>
      </c>
      <c r="I87" s="12">
        <f t="shared" si="8"/>
        <v>0.69333333333333336</v>
      </c>
      <c r="J87" s="13">
        <f t="shared" si="9"/>
        <v>1</v>
      </c>
      <c r="K87" s="13">
        <f t="shared" si="11"/>
        <v>0.30666666666666664</v>
      </c>
      <c r="L87" s="53">
        <f t="shared" si="12"/>
        <v>1.3333333333333308E-2</v>
      </c>
      <c r="M87" s="60"/>
    </row>
    <row r="88" spans="2:13" ht="15.75" x14ac:dyDescent="0.25">
      <c r="B88" s="14">
        <v>78</v>
      </c>
      <c r="C88" s="15">
        <v>0</v>
      </c>
      <c r="D88" s="10">
        <v>0.21</v>
      </c>
      <c r="E88" s="16" t="str">
        <f t="shared" si="7"/>
        <v>-</v>
      </c>
      <c r="F88" s="14" t="str">
        <f t="shared" si="10"/>
        <v>VN</v>
      </c>
      <c r="G88" s="17">
        <f>COUNTIF($C$11:$C88,0)</f>
        <v>53</v>
      </c>
      <c r="H88" s="18">
        <f>COUNTIF($C$11:$C88,1)</f>
        <v>25</v>
      </c>
      <c r="I88" s="12">
        <f t="shared" si="8"/>
        <v>0.70666666666666667</v>
      </c>
      <c r="J88" s="13">
        <f t="shared" si="9"/>
        <v>1</v>
      </c>
      <c r="K88" s="13">
        <f t="shared" si="11"/>
        <v>0.29333333333333333</v>
      </c>
      <c r="L88" s="53">
        <f t="shared" si="12"/>
        <v>1.3333333333333308E-2</v>
      </c>
      <c r="M88" s="60"/>
    </row>
    <row r="89" spans="2:13" ht="15.75" x14ac:dyDescent="0.25">
      <c r="B89" s="14">
        <v>79</v>
      </c>
      <c r="C89" s="15">
        <v>0</v>
      </c>
      <c r="D89" s="10">
        <v>0.21</v>
      </c>
      <c r="E89" s="16" t="str">
        <f t="shared" si="7"/>
        <v>-</v>
      </c>
      <c r="F89" s="14" t="str">
        <f t="shared" si="10"/>
        <v>VN</v>
      </c>
      <c r="G89" s="17">
        <f>COUNTIF($C$11:$C89,0)</f>
        <v>54</v>
      </c>
      <c r="H89" s="18">
        <f>COUNTIF($C$11:$C89,1)</f>
        <v>25</v>
      </c>
      <c r="I89" s="12">
        <f t="shared" si="8"/>
        <v>0.72</v>
      </c>
      <c r="J89" s="13">
        <f t="shared" si="9"/>
        <v>1</v>
      </c>
      <c r="K89" s="13">
        <f t="shared" si="11"/>
        <v>0.28000000000000003</v>
      </c>
      <c r="L89" s="53">
        <f t="shared" si="12"/>
        <v>1.3333333333333308E-2</v>
      </c>
      <c r="M89" s="60"/>
    </row>
    <row r="90" spans="2:13" ht="15.75" x14ac:dyDescent="0.25">
      <c r="B90" s="14">
        <v>80</v>
      </c>
      <c r="C90" s="15">
        <v>0</v>
      </c>
      <c r="D90" s="10">
        <v>0.17</v>
      </c>
      <c r="E90" s="16" t="str">
        <f t="shared" si="7"/>
        <v>-</v>
      </c>
      <c r="F90" s="14" t="str">
        <f t="shared" si="10"/>
        <v>VN</v>
      </c>
      <c r="G90" s="17">
        <f>COUNTIF($C$11:$C90,0)</f>
        <v>55</v>
      </c>
      <c r="H90" s="18">
        <f>COUNTIF($C$11:$C90,1)</f>
        <v>25</v>
      </c>
      <c r="I90" s="12">
        <f t="shared" si="8"/>
        <v>0.73333333333333328</v>
      </c>
      <c r="J90" s="13">
        <f t="shared" si="9"/>
        <v>1</v>
      </c>
      <c r="K90" s="13">
        <f t="shared" si="11"/>
        <v>0.26666666666666672</v>
      </c>
      <c r="L90" s="53">
        <f t="shared" si="12"/>
        <v>1.3333333333333308E-2</v>
      </c>
      <c r="M90" s="60"/>
    </row>
    <row r="91" spans="2:13" ht="15.75" x14ac:dyDescent="0.25">
      <c r="B91" s="14">
        <v>81</v>
      </c>
      <c r="C91" s="15">
        <v>0</v>
      </c>
      <c r="D91" s="10">
        <v>0.17</v>
      </c>
      <c r="E91" s="16" t="str">
        <f t="shared" si="7"/>
        <v>-</v>
      </c>
      <c r="F91" s="14" t="str">
        <f t="shared" si="10"/>
        <v>VN</v>
      </c>
      <c r="G91" s="17">
        <f>COUNTIF($C$11:$C91,0)</f>
        <v>56</v>
      </c>
      <c r="H91" s="18">
        <f>COUNTIF($C$11:$C91,1)</f>
        <v>25</v>
      </c>
      <c r="I91" s="12">
        <f t="shared" si="8"/>
        <v>0.7466666666666667</v>
      </c>
      <c r="J91" s="13">
        <f t="shared" si="9"/>
        <v>1</v>
      </c>
      <c r="K91" s="13">
        <f t="shared" si="11"/>
        <v>0.2533333333333333</v>
      </c>
      <c r="L91" s="53">
        <f t="shared" si="12"/>
        <v>1.3333333333333419E-2</v>
      </c>
      <c r="M91" s="60"/>
    </row>
    <row r="92" spans="2:13" ht="15.75" x14ac:dyDescent="0.25">
      <c r="B92" s="14">
        <v>82</v>
      </c>
      <c r="C92" s="15">
        <v>0</v>
      </c>
      <c r="D92" s="10">
        <v>0.16</v>
      </c>
      <c r="E92" s="16" t="str">
        <f t="shared" si="7"/>
        <v>-</v>
      </c>
      <c r="F92" s="14" t="str">
        <f t="shared" si="10"/>
        <v>VN</v>
      </c>
      <c r="G92" s="17">
        <f>COUNTIF($C$11:$C92,0)</f>
        <v>57</v>
      </c>
      <c r="H92" s="18">
        <f>COUNTIF($C$11:$C92,1)</f>
        <v>25</v>
      </c>
      <c r="I92" s="12">
        <f t="shared" si="8"/>
        <v>0.76</v>
      </c>
      <c r="J92" s="13">
        <f t="shared" si="9"/>
        <v>1</v>
      </c>
      <c r="K92" s="13">
        <f t="shared" si="11"/>
        <v>0.24</v>
      </c>
      <c r="L92" s="53">
        <f t="shared" si="12"/>
        <v>1.3333333333333308E-2</v>
      </c>
      <c r="M92" s="60"/>
    </row>
    <row r="93" spans="2:13" ht="15.75" x14ac:dyDescent="0.25">
      <c r="B93" s="14">
        <v>83</v>
      </c>
      <c r="C93" s="15">
        <v>0</v>
      </c>
      <c r="D93" s="10">
        <v>0.15</v>
      </c>
      <c r="E93" s="16" t="str">
        <f t="shared" si="7"/>
        <v>-</v>
      </c>
      <c r="F93" s="14" t="str">
        <f t="shared" si="10"/>
        <v>VN</v>
      </c>
      <c r="G93" s="17">
        <f>COUNTIF($C$11:$C93,0)</f>
        <v>58</v>
      </c>
      <c r="H93" s="18">
        <f>COUNTIF($C$11:$C93,1)</f>
        <v>25</v>
      </c>
      <c r="I93" s="12">
        <f t="shared" si="8"/>
        <v>0.77333333333333332</v>
      </c>
      <c r="J93" s="13">
        <f t="shared" si="9"/>
        <v>1</v>
      </c>
      <c r="K93" s="13">
        <f t="shared" si="11"/>
        <v>0.22666666666666668</v>
      </c>
      <c r="L93" s="53">
        <f t="shared" si="12"/>
        <v>1.3333333333333308E-2</v>
      </c>
      <c r="M93" s="60"/>
    </row>
    <row r="94" spans="2:13" ht="15.75" x14ac:dyDescent="0.25">
      <c r="B94" s="14">
        <v>84</v>
      </c>
      <c r="C94" s="15">
        <v>0</v>
      </c>
      <c r="D94" s="10">
        <v>0.15</v>
      </c>
      <c r="E94" s="16" t="str">
        <f t="shared" si="7"/>
        <v>-</v>
      </c>
      <c r="F94" s="14" t="str">
        <f t="shared" si="10"/>
        <v>VN</v>
      </c>
      <c r="G94" s="17">
        <f>COUNTIF($C$11:$C94,0)</f>
        <v>59</v>
      </c>
      <c r="H94" s="18">
        <f>COUNTIF($C$11:$C94,1)</f>
        <v>25</v>
      </c>
      <c r="I94" s="12">
        <f t="shared" si="8"/>
        <v>0.78666666666666663</v>
      </c>
      <c r="J94" s="13">
        <f t="shared" si="9"/>
        <v>1</v>
      </c>
      <c r="K94" s="13">
        <f t="shared" si="11"/>
        <v>0.21333333333333337</v>
      </c>
      <c r="L94" s="53">
        <f t="shared" si="12"/>
        <v>1.3333333333333308E-2</v>
      </c>
      <c r="M94" s="60"/>
    </row>
    <row r="95" spans="2:13" ht="15.75" x14ac:dyDescent="0.25">
      <c r="B95" s="14">
        <v>85</v>
      </c>
      <c r="C95" s="15">
        <v>0</v>
      </c>
      <c r="D95" s="10">
        <v>0.14000000000000001</v>
      </c>
      <c r="E95" s="16" t="str">
        <f t="shared" si="7"/>
        <v>-</v>
      </c>
      <c r="F95" s="14" t="str">
        <f t="shared" si="10"/>
        <v>VN</v>
      </c>
      <c r="G95" s="17">
        <f>COUNTIF($C$11:$C95,0)</f>
        <v>60</v>
      </c>
      <c r="H95" s="18">
        <f>COUNTIF($C$11:$C95,1)</f>
        <v>25</v>
      </c>
      <c r="I95" s="12">
        <f t="shared" si="8"/>
        <v>0.8</v>
      </c>
      <c r="J95" s="13">
        <f t="shared" si="9"/>
        <v>1</v>
      </c>
      <c r="K95" s="13">
        <f t="shared" si="11"/>
        <v>0.19999999999999996</v>
      </c>
      <c r="L95" s="53">
        <f t="shared" si="12"/>
        <v>1.3333333333333419E-2</v>
      </c>
      <c r="M95" s="60"/>
    </row>
    <row r="96" spans="2:13" ht="15.75" x14ac:dyDescent="0.25">
      <c r="B96" s="14">
        <v>86</v>
      </c>
      <c r="C96" s="15">
        <v>0</v>
      </c>
      <c r="D96" s="10">
        <v>0.13</v>
      </c>
      <c r="E96" s="16" t="str">
        <f t="shared" si="7"/>
        <v>-</v>
      </c>
      <c r="F96" s="14" t="str">
        <f t="shared" si="10"/>
        <v>VN</v>
      </c>
      <c r="G96" s="17">
        <f>COUNTIF($C$11:$C96,0)</f>
        <v>61</v>
      </c>
      <c r="H96" s="18">
        <f>COUNTIF($C$11:$C96,1)</f>
        <v>25</v>
      </c>
      <c r="I96" s="12">
        <f t="shared" si="8"/>
        <v>0.81333333333333335</v>
      </c>
      <c r="J96" s="13">
        <f t="shared" si="9"/>
        <v>1</v>
      </c>
      <c r="K96" s="13">
        <f t="shared" si="11"/>
        <v>0.18666666666666665</v>
      </c>
      <c r="L96" s="53">
        <f t="shared" si="12"/>
        <v>1.3333333333333308E-2</v>
      </c>
      <c r="M96" s="60"/>
    </row>
    <row r="97" spans="2:13" ht="15.75" x14ac:dyDescent="0.25">
      <c r="B97" s="14">
        <v>87</v>
      </c>
      <c r="C97" s="15">
        <v>0</v>
      </c>
      <c r="D97" s="10">
        <v>0.12</v>
      </c>
      <c r="E97" s="16" t="str">
        <f t="shared" si="7"/>
        <v>-</v>
      </c>
      <c r="F97" s="14" t="str">
        <f t="shared" si="10"/>
        <v>VN</v>
      </c>
      <c r="G97" s="17">
        <f>COUNTIF($C$11:$C97,0)</f>
        <v>62</v>
      </c>
      <c r="H97" s="18">
        <f>COUNTIF($C$11:$C97,1)</f>
        <v>25</v>
      </c>
      <c r="I97" s="12">
        <f t="shared" si="8"/>
        <v>0.82666666666666666</v>
      </c>
      <c r="J97" s="13">
        <f t="shared" si="9"/>
        <v>1</v>
      </c>
      <c r="K97" s="13">
        <f t="shared" si="11"/>
        <v>0.17333333333333334</v>
      </c>
      <c r="L97" s="53">
        <f t="shared" si="12"/>
        <v>1.3333333333333308E-2</v>
      </c>
      <c r="M97" s="60"/>
    </row>
    <row r="98" spans="2:13" ht="15.75" x14ac:dyDescent="0.25">
      <c r="B98" s="14">
        <v>88</v>
      </c>
      <c r="C98" s="15">
        <v>0</v>
      </c>
      <c r="D98" s="10">
        <v>0.11</v>
      </c>
      <c r="E98" s="16" t="str">
        <f t="shared" si="7"/>
        <v>-</v>
      </c>
      <c r="F98" s="14" t="str">
        <f t="shared" si="10"/>
        <v>VN</v>
      </c>
      <c r="G98" s="17">
        <f>COUNTIF($C$11:$C98,0)</f>
        <v>63</v>
      </c>
      <c r="H98" s="18">
        <f>COUNTIF($C$11:$C98,1)</f>
        <v>25</v>
      </c>
      <c r="I98" s="12">
        <f t="shared" si="8"/>
        <v>0.84</v>
      </c>
      <c r="J98" s="13">
        <f t="shared" si="9"/>
        <v>1</v>
      </c>
      <c r="K98" s="13">
        <f t="shared" si="11"/>
        <v>0.16000000000000003</v>
      </c>
      <c r="L98" s="53">
        <f t="shared" si="12"/>
        <v>1.3333333333333308E-2</v>
      </c>
      <c r="M98" s="60"/>
    </row>
    <row r="99" spans="2:13" ht="15.75" x14ac:dyDescent="0.25">
      <c r="B99" s="14">
        <v>89</v>
      </c>
      <c r="C99" s="15">
        <v>0</v>
      </c>
      <c r="D99" s="10">
        <v>0.11</v>
      </c>
      <c r="E99" s="16" t="str">
        <f t="shared" si="7"/>
        <v>-</v>
      </c>
      <c r="F99" s="14" t="str">
        <f t="shared" si="10"/>
        <v>VN</v>
      </c>
      <c r="G99" s="17">
        <f>COUNTIF($C$11:$C99,0)</f>
        <v>64</v>
      </c>
      <c r="H99" s="18">
        <f>COUNTIF($C$11:$C99,1)</f>
        <v>25</v>
      </c>
      <c r="I99" s="12">
        <f t="shared" si="8"/>
        <v>0.85333333333333339</v>
      </c>
      <c r="J99" s="13">
        <f t="shared" si="9"/>
        <v>1</v>
      </c>
      <c r="K99" s="13">
        <f t="shared" si="11"/>
        <v>0.14666666666666661</v>
      </c>
      <c r="L99" s="53">
        <f t="shared" si="12"/>
        <v>1.3333333333333419E-2</v>
      </c>
      <c r="M99" s="60"/>
    </row>
    <row r="100" spans="2:13" ht="15.75" x14ac:dyDescent="0.25">
      <c r="B100" s="14">
        <v>90</v>
      </c>
      <c r="C100" s="15">
        <v>0</v>
      </c>
      <c r="D100" s="10">
        <v>0.1</v>
      </c>
      <c r="E100" s="16" t="str">
        <f t="shared" si="7"/>
        <v>-</v>
      </c>
      <c r="F100" s="14" t="str">
        <f t="shared" si="10"/>
        <v>VN</v>
      </c>
      <c r="G100" s="17">
        <f>COUNTIF($C$11:$C100,0)</f>
        <v>65</v>
      </c>
      <c r="H100" s="18">
        <f>COUNTIF($C$11:$C100,1)</f>
        <v>25</v>
      </c>
      <c r="I100" s="12">
        <f t="shared" si="8"/>
        <v>0.8666666666666667</v>
      </c>
      <c r="J100" s="13">
        <f t="shared" si="9"/>
        <v>1</v>
      </c>
      <c r="K100" s="13">
        <f t="shared" si="11"/>
        <v>0.1333333333333333</v>
      </c>
      <c r="L100" s="53">
        <f t="shared" si="12"/>
        <v>1.3333333333333308E-2</v>
      </c>
      <c r="M100" s="60"/>
    </row>
    <row r="101" spans="2:13" ht="15.75" x14ac:dyDescent="0.25">
      <c r="B101" s="14">
        <v>91</v>
      </c>
      <c r="C101" s="15">
        <v>0</v>
      </c>
      <c r="D101" s="10">
        <v>0.1</v>
      </c>
      <c r="E101" s="16" t="str">
        <f t="shared" si="7"/>
        <v>-</v>
      </c>
      <c r="F101" s="14" t="str">
        <f t="shared" si="10"/>
        <v>VN</v>
      </c>
      <c r="G101" s="17">
        <f>COUNTIF($C$11:$C101,0)</f>
        <v>66</v>
      </c>
      <c r="H101" s="18">
        <f>COUNTIF($C$11:$C101,1)</f>
        <v>25</v>
      </c>
      <c r="I101" s="12">
        <f t="shared" si="8"/>
        <v>0.88</v>
      </c>
      <c r="J101" s="13">
        <f t="shared" si="9"/>
        <v>1</v>
      </c>
      <c r="K101" s="13">
        <f t="shared" si="11"/>
        <v>0.12</v>
      </c>
      <c r="L101" s="53">
        <f t="shared" si="12"/>
        <v>1.3333333333333308E-2</v>
      </c>
      <c r="M101" s="60"/>
    </row>
    <row r="102" spans="2:13" ht="15.75" x14ac:dyDescent="0.25">
      <c r="B102" s="14">
        <v>92</v>
      </c>
      <c r="C102" s="15">
        <v>0</v>
      </c>
      <c r="D102" s="10">
        <v>0.06</v>
      </c>
      <c r="E102" s="16" t="str">
        <f t="shared" si="7"/>
        <v>-</v>
      </c>
      <c r="F102" s="14" t="str">
        <f t="shared" si="10"/>
        <v>VN</v>
      </c>
      <c r="G102" s="17">
        <f>COUNTIF($C$11:$C102,0)</f>
        <v>67</v>
      </c>
      <c r="H102" s="18">
        <f>COUNTIF($C$11:$C102,1)</f>
        <v>25</v>
      </c>
      <c r="I102" s="12">
        <f t="shared" si="8"/>
        <v>0.89333333333333331</v>
      </c>
      <c r="J102" s="13">
        <f t="shared" si="9"/>
        <v>1</v>
      </c>
      <c r="K102" s="13">
        <f t="shared" si="11"/>
        <v>0.10666666666666669</v>
      </c>
      <c r="L102" s="53">
        <f t="shared" si="12"/>
        <v>1.3333333333333308E-2</v>
      </c>
      <c r="M102" s="60"/>
    </row>
    <row r="103" spans="2:13" ht="15.75" x14ac:dyDescent="0.25">
      <c r="B103" s="14">
        <v>93</v>
      </c>
      <c r="C103" s="15">
        <v>0</v>
      </c>
      <c r="D103" s="10">
        <v>0.05</v>
      </c>
      <c r="E103" s="16" t="str">
        <f t="shared" si="7"/>
        <v>-</v>
      </c>
      <c r="F103" s="14" t="str">
        <f t="shared" si="10"/>
        <v>VN</v>
      </c>
      <c r="G103" s="17">
        <f>COUNTIF($C$11:$C103,0)</f>
        <v>68</v>
      </c>
      <c r="H103" s="18">
        <f>COUNTIF($C$11:$C103,1)</f>
        <v>25</v>
      </c>
      <c r="I103" s="12">
        <f t="shared" si="8"/>
        <v>0.90666666666666662</v>
      </c>
      <c r="J103" s="13">
        <f t="shared" si="9"/>
        <v>1</v>
      </c>
      <c r="K103" s="13">
        <f t="shared" si="11"/>
        <v>9.3333333333333379E-2</v>
      </c>
      <c r="L103" s="53">
        <f t="shared" si="12"/>
        <v>1.3333333333333308E-2</v>
      </c>
      <c r="M103" s="60"/>
    </row>
    <row r="104" spans="2:13" ht="15.75" x14ac:dyDescent="0.25">
      <c r="B104" s="14">
        <v>94</v>
      </c>
      <c r="C104" s="15">
        <v>0</v>
      </c>
      <c r="D104" s="10">
        <v>0.04</v>
      </c>
      <c r="E104" s="16" t="str">
        <f t="shared" si="7"/>
        <v>-</v>
      </c>
      <c r="F104" s="14" t="str">
        <f t="shared" si="10"/>
        <v>VN</v>
      </c>
      <c r="G104" s="17">
        <f>COUNTIF($C$11:$C104,0)</f>
        <v>69</v>
      </c>
      <c r="H104" s="18">
        <f>COUNTIF($C$11:$C104,1)</f>
        <v>25</v>
      </c>
      <c r="I104" s="12">
        <f t="shared" si="8"/>
        <v>0.92</v>
      </c>
      <c r="J104" s="13">
        <f t="shared" si="9"/>
        <v>1</v>
      </c>
      <c r="K104" s="13">
        <f t="shared" si="11"/>
        <v>7.999999999999996E-2</v>
      </c>
      <c r="L104" s="53">
        <f t="shared" si="12"/>
        <v>1.3333333333333419E-2</v>
      </c>
      <c r="M104" s="60"/>
    </row>
    <row r="105" spans="2:13" ht="15.75" x14ac:dyDescent="0.25">
      <c r="B105" s="14">
        <v>95</v>
      </c>
      <c r="C105" s="15">
        <v>0</v>
      </c>
      <c r="D105" s="10">
        <v>0.04</v>
      </c>
      <c r="E105" s="16" t="str">
        <f t="shared" ref="E105:E110" si="13">IF(D105&gt;=$D$2,"+","-")</f>
        <v>-</v>
      </c>
      <c r="F105" s="14" t="str">
        <f t="shared" si="10"/>
        <v>VN</v>
      </c>
      <c r="G105" s="17">
        <f>COUNTIF($C$11:$C105,0)</f>
        <v>70</v>
      </c>
      <c r="H105" s="18">
        <f>COUNTIF($C$11:$C105,1)</f>
        <v>25</v>
      </c>
      <c r="I105" s="12">
        <f t="shared" si="8"/>
        <v>0.93333333333333335</v>
      </c>
      <c r="J105" s="13">
        <f t="shared" si="9"/>
        <v>1</v>
      </c>
      <c r="K105" s="13">
        <f t="shared" si="11"/>
        <v>6.6666666666666652E-2</v>
      </c>
      <c r="L105" s="53">
        <f t="shared" si="12"/>
        <v>1.3333333333333308E-2</v>
      </c>
      <c r="M105" s="60"/>
    </row>
    <row r="106" spans="2:13" ht="15.75" x14ac:dyDescent="0.25">
      <c r="B106" s="14">
        <v>96</v>
      </c>
      <c r="C106" s="15">
        <v>0</v>
      </c>
      <c r="D106" s="10">
        <v>0.03</v>
      </c>
      <c r="E106" s="16" t="str">
        <f t="shared" si="13"/>
        <v>-</v>
      </c>
      <c r="F106" s="14" t="str">
        <f t="shared" si="10"/>
        <v>VN</v>
      </c>
      <c r="G106" s="17">
        <f>COUNTIF($C$11:$C106,0)</f>
        <v>71</v>
      </c>
      <c r="H106" s="18">
        <f>COUNTIF($C$11:$C106,1)</f>
        <v>25</v>
      </c>
      <c r="I106" s="12">
        <f t="shared" si="8"/>
        <v>0.94666666666666666</v>
      </c>
      <c r="J106" s="13">
        <f t="shared" si="9"/>
        <v>1</v>
      </c>
      <c r="K106" s="13">
        <f t="shared" si="11"/>
        <v>5.3333333333333344E-2</v>
      </c>
      <c r="L106" s="53">
        <f t="shared" si="12"/>
        <v>1.3333333333333308E-2</v>
      </c>
      <c r="M106" s="60"/>
    </row>
    <row r="107" spans="2:13" ht="15.75" x14ac:dyDescent="0.25">
      <c r="B107" s="14">
        <v>97</v>
      </c>
      <c r="C107" s="15">
        <v>0</v>
      </c>
      <c r="D107" s="10">
        <v>0.03</v>
      </c>
      <c r="E107" s="16" t="str">
        <f t="shared" si="13"/>
        <v>-</v>
      </c>
      <c r="F107" s="14" t="str">
        <f t="shared" si="10"/>
        <v>VN</v>
      </c>
      <c r="G107" s="17">
        <f>COUNTIF($C$11:$C107,0)</f>
        <v>72</v>
      </c>
      <c r="H107" s="18">
        <f>COUNTIF($C$11:$C107,1)</f>
        <v>25</v>
      </c>
      <c r="I107" s="12">
        <f t="shared" si="8"/>
        <v>0.96</v>
      </c>
      <c r="J107" s="13">
        <f t="shared" si="9"/>
        <v>1</v>
      </c>
      <c r="K107" s="13">
        <f t="shared" si="11"/>
        <v>4.0000000000000036E-2</v>
      </c>
      <c r="L107" s="53">
        <f t="shared" si="12"/>
        <v>1.3333333333333308E-2</v>
      </c>
      <c r="M107" s="60"/>
    </row>
    <row r="108" spans="2:13" ht="15.75" x14ac:dyDescent="0.25">
      <c r="B108" s="14">
        <v>98</v>
      </c>
      <c r="C108" s="15">
        <v>0</v>
      </c>
      <c r="D108" s="10">
        <v>0.02</v>
      </c>
      <c r="E108" s="16" t="str">
        <f t="shared" si="13"/>
        <v>-</v>
      </c>
      <c r="F108" s="14" t="str">
        <f t="shared" si="10"/>
        <v>VN</v>
      </c>
      <c r="G108" s="17">
        <f>COUNTIF($C$11:$C108,0)</f>
        <v>73</v>
      </c>
      <c r="H108" s="18">
        <f>COUNTIF($C$11:$C108,1)</f>
        <v>25</v>
      </c>
      <c r="I108" s="12">
        <f t="shared" si="8"/>
        <v>0.97333333333333338</v>
      </c>
      <c r="J108" s="13">
        <f t="shared" si="9"/>
        <v>1</v>
      </c>
      <c r="K108" s="13">
        <f t="shared" si="11"/>
        <v>2.6666666666666616E-2</v>
      </c>
      <c r="L108" s="53">
        <f t="shared" si="12"/>
        <v>1.3333333333333419E-2</v>
      </c>
      <c r="M108" s="60"/>
    </row>
    <row r="109" spans="2:13" ht="15.75" x14ac:dyDescent="0.25">
      <c r="B109" s="14">
        <v>99</v>
      </c>
      <c r="C109" s="15">
        <v>0</v>
      </c>
      <c r="D109" s="10">
        <v>0.01</v>
      </c>
      <c r="E109" s="16" t="str">
        <f t="shared" si="13"/>
        <v>-</v>
      </c>
      <c r="F109" s="14" t="str">
        <f t="shared" si="10"/>
        <v>VN</v>
      </c>
      <c r="G109" s="17">
        <f>COUNTIF($C$11:$C109,0)</f>
        <v>74</v>
      </c>
      <c r="H109" s="18">
        <f>COUNTIF($C$11:$C109,1)</f>
        <v>25</v>
      </c>
      <c r="I109" s="12">
        <f t="shared" si="8"/>
        <v>0.98666666666666669</v>
      </c>
      <c r="J109" s="13">
        <f t="shared" si="9"/>
        <v>1</v>
      </c>
      <c r="K109" s="13">
        <f t="shared" si="11"/>
        <v>1.3333333333333308E-2</v>
      </c>
      <c r="L109" s="53">
        <f t="shared" si="12"/>
        <v>1.3333333333333308E-2</v>
      </c>
      <c r="M109" s="60"/>
    </row>
    <row r="110" spans="2:13" ht="15.75" x14ac:dyDescent="0.25">
      <c r="B110" s="14">
        <v>100</v>
      </c>
      <c r="C110" s="15">
        <v>0</v>
      </c>
      <c r="D110" s="10">
        <v>0</v>
      </c>
      <c r="E110" s="16" t="str">
        <f t="shared" si="13"/>
        <v>-</v>
      </c>
      <c r="F110" s="14" t="str">
        <f t="shared" si="10"/>
        <v>VN</v>
      </c>
      <c r="G110" s="17">
        <f>COUNTIF($C$11:$C110,0)</f>
        <v>75</v>
      </c>
      <c r="H110" s="18">
        <f>COUNTIF($C$11:$C110,1)</f>
        <v>25</v>
      </c>
      <c r="I110" s="12">
        <f t="shared" si="8"/>
        <v>1</v>
      </c>
      <c r="J110" s="13">
        <f t="shared" si="9"/>
        <v>1</v>
      </c>
      <c r="K110" s="13">
        <f t="shared" si="11"/>
        <v>0</v>
      </c>
      <c r="L110" s="53">
        <f t="shared" si="12"/>
        <v>1.3333333333333308E-2</v>
      </c>
      <c r="M110" s="60"/>
    </row>
    <row r="111" spans="2:13" x14ac:dyDescent="0.25">
      <c r="B111" s="34"/>
    </row>
    <row r="112" spans="2:13" x14ac:dyDescent="0.25">
      <c r="B112" s="34"/>
      <c r="H112" s="61"/>
    </row>
    <row r="113" spans="2:2" x14ac:dyDescent="0.25">
      <c r="B113" s="34"/>
    </row>
  </sheetData>
  <mergeCells count="1">
    <mergeCell ref="N32:Q32"/>
  </mergeCells>
  <conditionalFormatting sqref="C2 C11:C110 C252:C1048576">
    <cfRule type="cellIs" dxfId="2" priority="2" operator="equal">
      <formula>0</formula>
    </cfRule>
    <cfRule type="cellIs" dxfId="1" priority="3" operator="equal">
      <formula>1</formula>
    </cfRule>
  </conditionalFormatting>
  <conditionalFormatting sqref="F11:F110">
    <cfRule type="containsText" dxfId="0" priority="1" operator="containsText" text="F">
      <formula>NOT(ISERROR(SEARCH("F",F11)))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F7A40-EAD8-4EB6-924A-77A5D12FFDB9}">
  <dimension ref="B3:D28"/>
  <sheetViews>
    <sheetView workbookViewId="0">
      <selection activeCell="F5" sqref="F5"/>
    </sheetView>
  </sheetViews>
  <sheetFormatPr baseColWidth="10" defaultRowHeight="15" x14ac:dyDescent="0.25"/>
  <cols>
    <col min="1" max="1" width="8" customWidth="1"/>
    <col min="2" max="2" width="15.140625" customWidth="1"/>
    <col min="3" max="4" width="16.85546875" customWidth="1"/>
  </cols>
  <sheetData>
    <row r="3" spans="2:4" ht="30" x14ac:dyDescent="0.25">
      <c r="B3" s="38" t="s">
        <v>25</v>
      </c>
      <c r="C3" s="40">
        <v>0.98</v>
      </c>
    </row>
    <row r="4" spans="2:4" ht="30" x14ac:dyDescent="0.25">
      <c r="B4" s="38" t="s">
        <v>26</v>
      </c>
      <c r="C4" s="40">
        <v>0.99</v>
      </c>
    </row>
    <row r="6" spans="2:4" ht="30" x14ac:dyDescent="0.25">
      <c r="B6" s="37" t="s">
        <v>27</v>
      </c>
      <c r="C6" s="38" t="s">
        <v>28</v>
      </c>
      <c r="D6" s="38" t="s">
        <v>29</v>
      </c>
    </row>
    <row r="7" spans="2:4" x14ac:dyDescent="0.25">
      <c r="B7" s="39" t="s">
        <v>30</v>
      </c>
      <c r="C7" s="44" t="s">
        <v>23</v>
      </c>
      <c r="D7" s="42" t="s">
        <v>24</v>
      </c>
    </row>
    <row r="8" spans="2:4" x14ac:dyDescent="0.25">
      <c r="B8" s="13">
        <v>0</v>
      </c>
      <c r="C8" s="36">
        <f t="shared" ref="C8:C28" si="0">$C$3*B8/($C$3*B8+(1-$C$4)*(1-B8))</f>
        <v>0</v>
      </c>
      <c r="D8" s="35">
        <f t="shared" ref="D8:D28" si="1">$C$4*(1-B8)/($C$4*(1-B8)+(1-$C$3)*B8)</f>
        <v>1</v>
      </c>
    </row>
    <row r="9" spans="2:4" x14ac:dyDescent="0.25">
      <c r="B9" s="13">
        <v>0.05</v>
      </c>
      <c r="C9" s="36">
        <f t="shared" si="0"/>
        <v>0.83760683760683752</v>
      </c>
      <c r="D9" s="35">
        <f t="shared" si="1"/>
        <v>0.99893786510886884</v>
      </c>
    </row>
    <row r="10" spans="2:4" x14ac:dyDescent="0.25">
      <c r="B10" s="13">
        <v>0.1</v>
      </c>
      <c r="C10" s="36">
        <f t="shared" si="0"/>
        <v>0.9158878504672896</v>
      </c>
      <c r="D10" s="35">
        <f t="shared" si="1"/>
        <v>0.99776035834266519</v>
      </c>
    </row>
    <row r="11" spans="2:4" x14ac:dyDescent="0.25">
      <c r="B11" s="13">
        <v>0.15</v>
      </c>
      <c r="C11" s="36">
        <f t="shared" si="0"/>
        <v>0.94533762057877813</v>
      </c>
      <c r="D11" s="35">
        <f t="shared" si="1"/>
        <v>0.99644760213143868</v>
      </c>
    </row>
    <row r="12" spans="2:4" x14ac:dyDescent="0.25">
      <c r="B12" s="13">
        <v>0.2</v>
      </c>
      <c r="C12" s="36">
        <f t="shared" si="0"/>
        <v>0.96078431372549011</v>
      </c>
      <c r="D12" s="35">
        <f t="shared" si="1"/>
        <v>0.99497487437185927</v>
      </c>
    </row>
    <row r="13" spans="2:4" x14ac:dyDescent="0.25">
      <c r="B13" s="13">
        <v>0.25</v>
      </c>
      <c r="C13" s="36">
        <f t="shared" si="0"/>
        <v>0.97029702970297027</v>
      </c>
      <c r="D13" s="35">
        <f t="shared" si="1"/>
        <v>0.99331103678929766</v>
      </c>
    </row>
    <row r="14" spans="2:4" x14ac:dyDescent="0.25">
      <c r="B14" s="13">
        <v>0.3</v>
      </c>
      <c r="C14" s="36">
        <f t="shared" si="0"/>
        <v>0.97674418604651159</v>
      </c>
      <c r="D14" s="35">
        <f t="shared" si="1"/>
        <v>0.99141630901287547</v>
      </c>
    </row>
    <row r="15" spans="2:4" x14ac:dyDescent="0.25">
      <c r="B15" s="13">
        <v>0.35</v>
      </c>
      <c r="C15" s="36">
        <f t="shared" si="0"/>
        <v>0.98140200286123036</v>
      </c>
      <c r="D15" s="35">
        <f t="shared" si="1"/>
        <v>0.98923904688701003</v>
      </c>
    </row>
    <row r="16" spans="2:4" x14ac:dyDescent="0.25">
      <c r="B16" s="13">
        <v>0.4</v>
      </c>
      <c r="C16" s="36">
        <f t="shared" si="0"/>
        <v>0.98492462311557782</v>
      </c>
      <c r="D16" s="35">
        <f t="shared" si="1"/>
        <v>0.98671096345514953</v>
      </c>
    </row>
    <row r="17" spans="2:4" x14ac:dyDescent="0.25">
      <c r="B17" s="13">
        <v>0.45</v>
      </c>
      <c r="C17" s="36">
        <f t="shared" si="0"/>
        <v>0.98768197088465848</v>
      </c>
      <c r="D17" s="35">
        <f t="shared" si="1"/>
        <v>0.98373983739837401</v>
      </c>
    </row>
    <row r="18" spans="2:4" x14ac:dyDescent="0.25">
      <c r="B18" s="13">
        <v>0.5</v>
      </c>
      <c r="C18" s="36">
        <f t="shared" si="0"/>
        <v>0.98989898989898994</v>
      </c>
      <c r="D18" s="35">
        <f t="shared" si="1"/>
        <v>0.98019801980198018</v>
      </c>
    </row>
    <row r="19" spans="2:4" x14ac:dyDescent="0.25">
      <c r="B19" s="13">
        <v>0.55000000000000004</v>
      </c>
      <c r="C19" s="36">
        <f t="shared" si="0"/>
        <v>0.99172033118675262</v>
      </c>
      <c r="D19" s="35">
        <f t="shared" si="1"/>
        <v>0.97590361445783125</v>
      </c>
    </row>
    <row r="20" spans="2:4" x14ac:dyDescent="0.25">
      <c r="B20" s="13">
        <v>0.6</v>
      </c>
      <c r="C20" s="36">
        <f t="shared" si="0"/>
        <v>0.9932432432432432</v>
      </c>
      <c r="D20" s="35">
        <f t="shared" si="1"/>
        <v>0.97058823529411764</v>
      </c>
    </row>
    <row r="21" spans="2:4" x14ac:dyDescent="0.25">
      <c r="B21" s="13">
        <v>0.65</v>
      </c>
      <c r="C21" s="36">
        <f t="shared" si="0"/>
        <v>0.99453551912568317</v>
      </c>
      <c r="D21" s="35">
        <f t="shared" si="1"/>
        <v>0.96383866481223923</v>
      </c>
    </row>
    <row r="22" spans="2:4" x14ac:dyDescent="0.25">
      <c r="B22" s="13">
        <v>0.7</v>
      </c>
      <c r="C22" s="36">
        <f t="shared" si="0"/>
        <v>0.99564586357039186</v>
      </c>
      <c r="D22" s="35">
        <f t="shared" si="1"/>
        <v>0.954983922829582</v>
      </c>
    </row>
    <row r="23" spans="2:4" x14ac:dyDescent="0.25">
      <c r="B23" s="13">
        <v>0.75</v>
      </c>
      <c r="C23" s="36">
        <f t="shared" si="0"/>
        <v>0.99661016949152537</v>
      </c>
      <c r="D23" s="35">
        <f t="shared" si="1"/>
        <v>0.94285714285714284</v>
      </c>
    </row>
    <row r="24" spans="2:4" x14ac:dyDescent="0.25">
      <c r="B24" s="13">
        <v>0.8</v>
      </c>
      <c r="C24" s="36">
        <f t="shared" si="0"/>
        <v>0.99745547073791352</v>
      </c>
      <c r="D24" s="35">
        <f t="shared" si="1"/>
        <v>0.92523364485981296</v>
      </c>
    </row>
    <row r="25" spans="2:4" x14ac:dyDescent="0.25">
      <c r="B25" s="13">
        <v>0.85</v>
      </c>
      <c r="C25" s="36">
        <f t="shared" si="0"/>
        <v>0.99820251647693226</v>
      </c>
      <c r="D25" s="35">
        <f t="shared" si="1"/>
        <v>0.89728096676737157</v>
      </c>
    </row>
    <row r="26" spans="2:4" x14ac:dyDescent="0.25">
      <c r="B26" s="13">
        <v>0.9</v>
      </c>
      <c r="C26" s="36">
        <f t="shared" si="0"/>
        <v>0.9988674971687429</v>
      </c>
      <c r="D26" s="35">
        <f t="shared" si="1"/>
        <v>0.84615384615384603</v>
      </c>
    </row>
    <row r="27" spans="2:4" x14ac:dyDescent="0.25">
      <c r="B27" s="13">
        <v>0.95</v>
      </c>
      <c r="C27" s="36">
        <f t="shared" si="0"/>
        <v>0.9994632313472892</v>
      </c>
      <c r="D27" s="35">
        <f t="shared" si="1"/>
        <v>0.72262773722627738</v>
      </c>
    </row>
    <row r="28" spans="2:4" x14ac:dyDescent="0.25">
      <c r="B28" s="13">
        <v>1</v>
      </c>
      <c r="C28" s="36">
        <f t="shared" si="0"/>
        <v>1</v>
      </c>
      <c r="D28" s="35">
        <f t="shared" si="1"/>
        <v>0</v>
      </c>
    </row>
  </sheetData>
  <pageMargins left="0.7" right="0.7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Equation.DSMT4" shapeId="2049" r:id="rId4">
          <objectPr defaultSize="0" autoPict="0" r:id="rId5">
            <anchor moveWithCells="1" sizeWithCells="1">
              <from>
                <xdr:col>13</xdr:col>
                <xdr:colOff>752475</xdr:colOff>
                <xdr:row>9</xdr:row>
                <xdr:rowOff>76200</xdr:rowOff>
              </from>
              <to>
                <xdr:col>16</xdr:col>
                <xdr:colOff>676275</xdr:colOff>
                <xdr:row>11</xdr:row>
                <xdr:rowOff>171450</xdr:rowOff>
              </to>
            </anchor>
          </objectPr>
        </oleObject>
      </mc:Choice>
      <mc:Fallback>
        <oleObject progId="Equation.DSMT4" shapeId="2049" r:id="rId4"/>
      </mc:Fallback>
    </mc:AlternateContent>
    <mc:AlternateContent xmlns:mc="http://schemas.openxmlformats.org/markup-compatibility/2006">
      <mc:Choice Requires="x14">
        <oleObject progId="Equation.DSMT4" shapeId="2050" r:id="rId6">
          <objectPr defaultSize="0" autoPict="0" r:id="rId7">
            <anchor moveWithCells="1" sizeWithCells="1">
              <from>
                <xdr:col>13</xdr:col>
                <xdr:colOff>742950</xdr:colOff>
                <xdr:row>13</xdr:row>
                <xdr:rowOff>38100</xdr:rowOff>
              </from>
              <to>
                <xdr:col>16</xdr:col>
                <xdr:colOff>666750</xdr:colOff>
                <xdr:row>15</xdr:row>
                <xdr:rowOff>123825</xdr:rowOff>
              </to>
            </anchor>
          </objectPr>
        </oleObject>
      </mc:Choice>
      <mc:Fallback>
        <oleObject progId="Equation.DSMT4" shapeId="2050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A26A9-0C92-48AF-A46D-54039D66806D}">
  <dimension ref="B3:D58"/>
  <sheetViews>
    <sheetView tabSelected="1" workbookViewId="0">
      <selection activeCell="F3" sqref="F3"/>
    </sheetView>
  </sheetViews>
  <sheetFormatPr baseColWidth="10" defaultRowHeight="15" x14ac:dyDescent="0.25"/>
  <cols>
    <col min="1" max="1" width="8" customWidth="1"/>
    <col min="2" max="2" width="15.140625" customWidth="1"/>
    <col min="3" max="4" width="16.85546875" customWidth="1"/>
  </cols>
  <sheetData>
    <row r="3" spans="2:4" ht="30" x14ac:dyDescent="0.25">
      <c r="B3" s="38" t="s">
        <v>25</v>
      </c>
      <c r="C3" s="45">
        <v>0.998</v>
      </c>
    </row>
    <row r="4" spans="2:4" ht="30" x14ac:dyDescent="0.25">
      <c r="B4" s="38" t="s">
        <v>26</v>
      </c>
      <c r="C4" s="45">
        <v>0.998</v>
      </c>
    </row>
    <row r="6" spans="2:4" ht="30" x14ac:dyDescent="0.25">
      <c r="B6" s="37" t="s">
        <v>27</v>
      </c>
      <c r="C6" s="38" t="s">
        <v>28</v>
      </c>
      <c r="D6" s="38" t="s">
        <v>29</v>
      </c>
    </row>
    <row r="7" spans="2:4" x14ac:dyDescent="0.25">
      <c r="B7" s="39" t="s">
        <v>30</v>
      </c>
      <c r="C7" s="44" t="s">
        <v>23</v>
      </c>
      <c r="D7" s="42" t="s">
        <v>24</v>
      </c>
    </row>
    <row r="8" spans="2:4" x14ac:dyDescent="0.25">
      <c r="B8" s="41">
        <v>0</v>
      </c>
      <c r="C8" s="36">
        <f t="shared" ref="C8:C58" si="0">$C$3*B8/($C$3*B8+(1-$C$4)*(1-B8))</f>
        <v>0</v>
      </c>
      <c r="D8" s="43">
        <f t="shared" ref="D8:D28" si="1">$C$4*(1-B8)/($C$4*(1-B8)+(1-$C$3)*B8)</f>
        <v>1</v>
      </c>
    </row>
    <row r="9" spans="2:4" x14ac:dyDescent="0.25">
      <c r="B9" s="41">
        <v>2E-3</v>
      </c>
      <c r="C9" s="36">
        <f t="shared" si="0"/>
        <v>0.49999999999999978</v>
      </c>
      <c r="D9" s="43">
        <f t="shared" si="1"/>
        <v>0.99999598396800027</v>
      </c>
    </row>
    <row r="10" spans="2:4" x14ac:dyDescent="0.25">
      <c r="B10" s="41">
        <v>4.0000000000000001E-3</v>
      </c>
      <c r="C10" s="36">
        <f t="shared" si="0"/>
        <v>0.66711229946524042</v>
      </c>
      <c r="D10" s="43">
        <f t="shared" si="1"/>
        <v>0.99999195183980938</v>
      </c>
    </row>
    <row r="11" spans="2:4" x14ac:dyDescent="0.25">
      <c r="B11" s="41">
        <v>6.0000000000000001E-3</v>
      </c>
      <c r="C11" s="36">
        <f t="shared" si="0"/>
        <v>0.75075225677031077</v>
      </c>
      <c r="D11" s="43">
        <f t="shared" si="1"/>
        <v>0.99998790351846323</v>
      </c>
    </row>
    <row r="12" spans="2:4" x14ac:dyDescent="0.25">
      <c r="B12" s="41">
        <v>8.0000000000000002E-3</v>
      </c>
      <c r="C12" s="36">
        <f t="shared" si="0"/>
        <v>0.80096308186195819</v>
      </c>
      <c r="D12" s="43">
        <f t="shared" si="1"/>
        <v>0.99998383890621712</v>
      </c>
    </row>
    <row r="13" spans="2:4" x14ac:dyDescent="0.25">
      <c r="B13" s="41">
        <v>0.01</v>
      </c>
      <c r="C13" s="36">
        <f t="shared" si="0"/>
        <v>0.83444816053511706</v>
      </c>
      <c r="D13" s="43">
        <f t="shared" si="1"/>
        <v>0.9999797579045383</v>
      </c>
    </row>
    <row r="14" spans="2:4" x14ac:dyDescent="0.25">
      <c r="B14" s="41">
        <v>1.2E-2</v>
      </c>
      <c r="C14" s="36">
        <f t="shared" si="0"/>
        <v>0.85837155963302736</v>
      </c>
      <c r="D14" s="43">
        <f t="shared" si="1"/>
        <v>0.99997566041409747</v>
      </c>
    </row>
    <row r="15" spans="2:4" x14ac:dyDescent="0.25">
      <c r="B15" s="41">
        <v>1.4E-2</v>
      </c>
      <c r="C15" s="36">
        <f t="shared" si="0"/>
        <v>0.8763171098845961</v>
      </c>
      <c r="D15" s="43">
        <f t="shared" si="1"/>
        <v>0.99997154633476137</v>
      </c>
    </row>
    <row r="16" spans="2:4" x14ac:dyDescent="0.25">
      <c r="B16" s="41">
        <v>1.6E-2</v>
      </c>
      <c r="C16" s="36">
        <f t="shared" si="0"/>
        <v>0.89027653880463864</v>
      </c>
      <c r="D16" s="43">
        <f t="shared" si="1"/>
        <v>0.99996741556558433</v>
      </c>
    </row>
    <row r="17" spans="2:4" x14ac:dyDescent="0.25">
      <c r="B17" s="41">
        <v>1.7999999999999999E-2</v>
      </c>
      <c r="C17" s="36">
        <f t="shared" si="0"/>
        <v>0.90144520272982731</v>
      </c>
      <c r="D17" s="43">
        <f t="shared" si="1"/>
        <v>0.99996326800479962</v>
      </c>
    </row>
    <row r="18" spans="2:4" x14ac:dyDescent="0.25">
      <c r="B18" s="41">
        <v>0.02</v>
      </c>
      <c r="C18" s="36">
        <f t="shared" si="0"/>
        <v>0.91058394160583944</v>
      </c>
      <c r="D18" s="43">
        <f t="shared" si="1"/>
        <v>0.99995910354981188</v>
      </c>
    </row>
    <row r="19" spans="2:4" x14ac:dyDescent="0.25">
      <c r="B19" s="41">
        <v>2.1999999999999999E-2</v>
      </c>
      <c r="C19" s="36">
        <f t="shared" si="0"/>
        <v>0.91820006691201062</v>
      </c>
      <c r="D19" s="43">
        <f t="shared" si="1"/>
        <v>0.99995492209718795</v>
      </c>
    </row>
    <row r="20" spans="2:4" x14ac:dyDescent="0.25">
      <c r="B20" s="41">
        <v>2.4E-2</v>
      </c>
      <c r="C20" s="36">
        <f t="shared" si="0"/>
        <v>0.92464484249536738</v>
      </c>
      <c r="D20" s="43">
        <f t="shared" si="1"/>
        <v>0.99995072354264869</v>
      </c>
    </row>
    <row r="21" spans="2:4" x14ac:dyDescent="0.25">
      <c r="B21" s="41">
        <v>2.5999999999999999E-2</v>
      </c>
      <c r="C21" s="36">
        <f t="shared" si="0"/>
        <v>0.93016919988528812</v>
      </c>
      <c r="D21" s="43">
        <f t="shared" si="1"/>
        <v>0.99994650778106042</v>
      </c>
    </row>
    <row r="22" spans="2:4" x14ac:dyDescent="0.25">
      <c r="B22" s="41">
        <v>2.8000000000000001E-2</v>
      </c>
      <c r="C22" s="36">
        <f t="shared" si="0"/>
        <v>0.93495717344753748</v>
      </c>
      <c r="D22" s="43">
        <f t="shared" si="1"/>
        <v>0.99994227470642572</v>
      </c>
    </row>
    <row r="23" spans="2:4" x14ac:dyDescent="0.25">
      <c r="B23" s="41">
        <v>0.03</v>
      </c>
      <c r="C23" s="36">
        <f t="shared" si="0"/>
        <v>0.93914680050188204</v>
      </c>
      <c r="D23" s="43">
        <f t="shared" si="1"/>
        <v>0.99993802421187461</v>
      </c>
    </row>
    <row r="24" spans="2:4" x14ac:dyDescent="0.25">
      <c r="B24" s="41">
        <v>3.2000000000000001E-2</v>
      </c>
      <c r="C24" s="36">
        <f t="shared" si="0"/>
        <v>0.94284364666981579</v>
      </c>
      <c r="D24" s="43">
        <f t="shared" si="1"/>
        <v>0.99993375618965608</v>
      </c>
    </row>
    <row r="25" spans="2:4" x14ac:dyDescent="0.25">
      <c r="B25" s="41">
        <v>3.4000000000000002E-2</v>
      </c>
      <c r="C25" s="36">
        <f t="shared" si="0"/>
        <v>0.94612982377871957</v>
      </c>
      <c r="D25" s="43">
        <f t="shared" si="1"/>
        <v>0.99992947053112846</v>
      </c>
    </row>
    <row r="26" spans="2:4" x14ac:dyDescent="0.25">
      <c r="B26" s="41">
        <v>3.5999999999999997E-2</v>
      </c>
      <c r="C26" s="36">
        <f t="shared" si="0"/>
        <v>0.94907016060862215</v>
      </c>
      <c r="D26" s="43">
        <f t="shared" si="1"/>
        <v>0.99992516712675028</v>
      </c>
    </row>
    <row r="27" spans="2:4" x14ac:dyDescent="0.25">
      <c r="B27" s="41">
        <v>3.7999999999999999E-2</v>
      </c>
      <c r="C27" s="36">
        <f t="shared" si="0"/>
        <v>0.95171652278658903</v>
      </c>
      <c r="D27" s="43">
        <f t="shared" si="1"/>
        <v>0.99992084586607122</v>
      </c>
    </row>
    <row r="28" spans="2:4" x14ac:dyDescent="0.25">
      <c r="B28" s="41">
        <v>0.04</v>
      </c>
      <c r="C28" s="36">
        <f t="shared" si="0"/>
        <v>0.95411089866156795</v>
      </c>
      <c r="D28" s="43">
        <f t="shared" si="1"/>
        <v>0.99991650663772236</v>
      </c>
    </row>
    <row r="29" spans="2:4" x14ac:dyDescent="0.25">
      <c r="B29" s="41">
        <v>4.2000000000000003E-2</v>
      </c>
      <c r="C29" s="36">
        <f t="shared" si="0"/>
        <v>0.95628764373060771</v>
      </c>
      <c r="D29" s="43">
        <f t="shared" ref="D29:D58" si="2">$C$4*(1-B29)/($C$4*(1-B29)+(1-$C$3)*B29)</f>
        <v>0.99991214932940653</v>
      </c>
    </row>
    <row r="30" spans="2:4" x14ac:dyDescent="0.25">
      <c r="B30" s="41">
        <v>4.3999999999999997E-2</v>
      </c>
      <c r="C30" s="36">
        <f t="shared" si="0"/>
        <v>0.95827513966480438</v>
      </c>
      <c r="D30" s="43">
        <f t="shared" si="2"/>
        <v>0.9999077738278892</v>
      </c>
    </row>
    <row r="31" spans="2:4" x14ac:dyDescent="0.25">
      <c r="B31" s="41">
        <v>4.5999999999999999E-2</v>
      </c>
      <c r="C31" s="36">
        <f t="shared" si="0"/>
        <v>0.96009703864815121</v>
      </c>
      <c r="D31" s="43">
        <f t="shared" si="2"/>
        <v>0.99990338001898793</v>
      </c>
    </row>
    <row r="32" spans="2:4" x14ac:dyDescent="0.25">
      <c r="B32" s="41">
        <v>4.8000000000000001E-2</v>
      </c>
      <c r="C32" s="36">
        <f t="shared" si="0"/>
        <v>0.96177320912303244</v>
      </c>
      <c r="D32" s="43">
        <f t="shared" si="2"/>
        <v>0.99989896778756293</v>
      </c>
    </row>
    <row r="33" spans="2:4" x14ac:dyDescent="0.25">
      <c r="B33" s="41">
        <v>0.05</v>
      </c>
      <c r="C33" s="36">
        <f t="shared" si="0"/>
        <v>0.96332046332046339</v>
      </c>
      <c r="D33" s="43">
        <f t="shared" si="2"/>
        <v>0.99989453701750686</v>
      </c>
    </row>
    <row r="34" spans="2:4" x14ac:dyDescent="0.25">
      <c r="B34" s="41">
        <v>5.1999999999999998E-2</v>
      </c>
      <c r="C34" s="36">
        <f t="shared" si="0"/>
        <v>0.96475312314098749</v>
      </c>
      <c r="D34" s="43">
        <f t="shared" si="2"/>
        <v>0.99989008759173459</v>
      </c>
    </row>
    <row r="35" spans="2:4" x14ac:dyDescent="0.25">
      <c r="B35" s="41">
        <v>5.3999999999999999E-2</v>
      </c>
      <c r="C35" s="36">
        <f t="shared" si="0"/>
        <v>0.96608346479277207</v>
      </c>
      <c r="D35" s="43">
        <f t="shared" si="2"/>
        <v>0.99988561939217302</v>
      </c>
    </row>
    <row r="36" spans="2:4" x14ac:dyDescent="0.25">
      <c r="B36" s="41">
        <v>5.6000000000000001E-2</v>
      </c>
      <c r="C36" s="36">
        <f t="shared" si="0"/>
        <v>0.96732207144835225</v>
      </c>
      <c r="D36" s="43">
        <f t="shared" si="2"/>
        <v>0.9998811322997504</v>
      </c>
    </row>
    <row r="37" spans="2:4" x14ac:dyDescent="0.25">
      <c r="B37" s="41">
        <v>5.8000000000000003E-2</v>
      </c>
      <c r="C37" s="36">
        <f t="shared" si="0"/>
        <v>0.96847811537946726</v>
      </c>
      <c r="D37" s="43">
        <f t="shared" si="2"/>
        <v>0.99987662619438611</v>
      </c>
    </row>
    <row r="38" spans="2:4" x14ac:dyDescent="0.25">
      <c r="B38" s="41">
        <v>0.06</v>
      </c>
      <c r="C38" s="36">
        <f t="shared" si="0"/>
        <v>0.96955958549222798</v>
      </c>
      <c r="D38" s="43">
        <f t="shared" si="2"/>
        <v>0.99987210095497958</v>
      </c>
    </row>
    <row r="39" spans="2:4" x14ac:dyDescent="0.25">
      <c r="B39" s="41">
        <v>6.2E-2</v>
      </c>
      <c r="C39" s="36">
        <f t="shared" si="0"/>
        <v>0.97057347220479351</v>
      </c>
      <c r="D39" s="43">
        <f t="shared" si="2"/>
        <v>0.99986755645939962</v>
      </c>
    </row>
    <row r="40" spans="2:4" x14ac:dyDescent="0.25">
      <c r="B40" s="41">
        <v>6.4000000000000001E-2</v>
      </c>
      <c r="C40" s="36">
        <f t="shared" si="0"/>
        <v>0.97152591871501581</v>
      </c>
      <c r="D40" s="43">
        <f t="shared" si="2"/>
        <v>0.99986299258447364</v>
      </c>
    </row>
    <row r="41" spans="2:4" x14ac:dyDescent="0.25">
      <c r="B41" s="41">
        <v>6.6000000000000003E-2</v>
      </c>
      <c r="C41" s="36">
        <f t="shared" si="0"/>
        <v>0.97242234557694562</v>
      </c>
      <c r="D41" s="43">
        <f t="shared" si="2"/>
        <v>0.99985840920597602</v>
      </c>
    </row>
    <row r="42" spans="2:4" x14ac:dyDescent="0.25">
      <c r="B42" s="41">
        <v>6.8000000000000005E-2</v>
      </c>
      <c r="C42" s="36">
        <f t="shared" si="0"/>
        <v>0.97326755392381825</v>
      </c>
      <c r="D42" s="43">
        <f t="shared" si="2"/>
        <v>0.99985380619861719</v>
      </c>
    </row>
    <row r="43" spans="2:4" x14ac:dyDescent="0.25">
      <c r="B43" s="41">
        <v>7.0000000000000007E-2</v>
      </c>
      <c r="C43" s="36">
        <f t="shared" si="0"/>
        <v>0.97406581148912441</v>
      </c>
      <c r="D43" s="43">
        <f t="shared" si="2"/>
        <v>0.99984918343603224</v>
      </c>
    </row>
    <row r="44" spans="2:4" x14ac:dyDescent="0.25">
      <c r="B44" s="41">
        <v>7.1999999999999995E-2</v>
      </c>
      <c r="C44" s="36">
        <f t="shared" si="0"/>
        <v>0.97482092467983505</v>
      </c>
      <c r="D44" s="43">
        <f t="shared" si="2"/>
        <v>0.99984454079076912</v>
      </c>
    </row>
    <row r="45" spans="2:4" x14ac:dyDescent="0.25">
      <c r="B45" s="41">
        <v>7.3999999999999996E-2</v>
      </c>
      <c r="C45" s="36">
        <f t="shared" si="0"/>
        <v>0.97553629927084429</v>
      </c>
      <c r="D45" s="43">
        <f t="shared" si="2"/>
        <v>0.99983987813427733</v>
      </c>
    </row>
    <row r="46" spans="2:4" x14ac:dyDescent="0.25">
      <c r="B46" s="41">
        <v>7.5999999999999998E-2</v>
      </c>
      <c r="C46" s="36">
        <f t="shared" si="0"/>
        <v>0.97621499176276771</v>
      </c>
      <c r="D46" s="43">
        <f t="shared" si="2"/>
        <v>0.99983519533689535</v>
      </c>
    </row>
    <row r="47" spans="2:4" x14ac:dyDescent="0.25">
      <c r="B47" s="41">
        <v>7.8E-2</v>
      </c>
      <c r="C47" s="36">
        <f t="shared" si="0"/>
        <v>0.97685975303684369</v>
      </c>
      <c r="D47" s="43">
        <f t="shared" si="2"/>
        <v>0.9998304922678396</v>
      </c>
    </row>
    <row r="48" spans="2:4" x14ac:dyDescent="0.25">
      <c r="B48" s="41">
        <v>0.08</v>
      </c>
      <c r="C48" s="36">
        <f t="shared" si="0"/>
        <v>0.97747306562193914</v>
      </c>
      <c r="D48" s="43">
        <f t="shared" si="2"/>
        <v>0.99982576879519114</v>
      </c>
    </row>
    <row r="49" spans="2:4" x14ac:dyDescent="0.25">
      <c r="B49" s="41">
        <v>8.2000000000000003E-2</v>
      </c>
      <c r="C49" s="36">
        <f t="shared" si="0"/>
        <v>0.97805717563820627</v>
      </c>
      <c r="D49" s="43">
        <f t="shared" si="2"/>
        <v>0.99982102478588453</v>
      </c>
    </row>
    <row r="50" spans="2:4" x14ac:dyDescent="0.25">
      <c r="B50" s="41">
        <v>8.4000000000000005E-2</v>
      </c>
      <c r="C50" s="36">
        <f t="shared" si="0"/>
        <v>0.97861412028389994</v>
      </c>
      <c r="D50" s="43">
        <f t="shared" si="2"/>
        <v>0.99981626010569424</v>
      </c>
    </row>
    <row r="51" spans="2:4" x14ac:dyDescent="0.25">
      <c r="B51" s="41">
        <v>8.5999999999999993E-2</v>
      </c>
      <c r="C51" s="36">
        <f t="shared" si="0"/>
        <v>0.97914575157433603</v>
      </c>
      <c r="D51" s="43">
        <f t="shared" si="2"/>
        <v>0.9998114746192226</v>
      </c>
    </row>
    <row r="52" spans="2:4" x14ac:dyDescent="0.25">
      <c r="B52" s="41">
        <v>8.7999999999999995E-2</v>
      </c>
      <c r="C52" s="36">
        <f t="shared" si="0"/>
        <v>0.97965375691593781</v>
      </c>
      <c r="D52" s="43">
        <f t="shared" si="2"/>
        <v>0.99980666818988706</v>
      </c>
    </row>
    <row r="53" spans="2:4" x14ac:dyDescent="0.25">
      <c r="B53" s="41">
        <v>0.09</v>
      </c>
      <c r="C53" s="36">
        <f t="shared" si="0"/>
        <v>0.98013967699694449</v>
      </c>
      <c r="D53" s="43">
        <f t="shared" si="2"/>
        <v>0.99980184067990674</v>
      </c>
    </row>
    <row r="54" spans="2:4" x14ac:dyDescent="0.25">
      <c r="B54" s="41">
        <v>9.1999999999999998E-2</v>
      </c>
      <c r="C54" s="36">
        <f t="shared" si="0"/>
        <v>0.98060492139439515</v>
      </c>
      <c r="D54" s="43">
        <f t="shared" si="2"/>
        <v>0.99979699195028959</v>
      </c>
    </row>
    <row r="55" spans="2:4" x14ac:dyDescent="0.25">
      <c r="B55" s="41">
        <v>9.4E-2</v>
      </c>
      <c r="C55" s="36">
        <f t="shared" si="0"/>
        <v>0.98105078223040232</v>
      </c>
      <c r="D55" s="43">
        <f t="shared" si="2"/>
        <v>0.99979212186081901</v>
      </c>
    </row>
    <row r="56" spans="2:4" x14ac:dyDescent="0.25">
      <c r="B56" s="41">
        <v>9.6000000000000099E-2</v>
      </c>
      <c r="C56" s="36">
        <f t="shared" si="0"/>
        <v>0.98147844615636781</v>
      </c>
      <c r="D56" s="43">
        <f t="shared" si="2"/>
        <v>0.99978723027004024</v>
      </c>
    </row>
    <row r="57" spans="2:4" x14ac:dyDescent="0.25">
      <c r="B57" s="41">
        <v>9.8000000000000101E-2</v>
      </c>
      <c r="C57" s="36">
        <f t="shared" si="0"/>
        <v>0.98188900489920494</v>
      </c>
      <c r="D57" s="43">
        <f t="shared" si="2"/>
        <v>0.99978231703524689</v>
      </c>
    </row>
    <row r="58" spans="2:4" x14ac:dyDescent="0.25">
      <c r="B58" s="41">
        <v>0.1</v>
      </c>
      <c r="C58" s="36">
        <f t="shared" si="0"/>
        <v>0.98228346456692917</v>
      </c>
      <c r="D58" s="43">
        <f t="shared" si="2"/>
        <v>0.99977738201246669</v>
      </c>
    </row>
  </sheetData>
  <pageMargins left="0.7" right="0.7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Equation.DSMT4" shapeId="3073" r:id="rId4">
          <objectPr defaultSize="0" autoPict="0" r:id="rId5">
            <anchor moveWithCells="1" sizeWithCells="1">
              <from>
                <xdr:col>13</xdr:col>
                <xdr:colOff>752475</xdr:colOff>
                <xdr:row>9</xdr:row>
                <xdr:rowOff>76200</xdr:rowOff>
              </from>
              <to>
                <xdr:col>16</xdr:col>
                <xdr:colOff>676275</xdr:colOff>
                <xdr:row>11</xdr:row>
                <xdr:rowOff>171450</xdr:rowOff>
              </to>
            </anchor>
          </objectPr>
        </oleObject>
      </mc:Choice>
      <mc:Fallback>
        <oleObject progId="Equation.DSMT4" shapeId="3073" r:id="rId4"/>
      </mc:Fallback>
    </mc:AlternateContent>
    <mc:AlternateContent xmlns:mc="http://schemas.openxmlformats.org/markup-compatibility/2006">
      <mc:Choice Requires="x14">
        <oleObject progId="Equation.DSMT4" shapeId="3074" r:id="rId6">
          <objectPr defaultSize="0" r:id="rId7">
            <anchor moveWithCells="1" sizeWithCells="1">
              <from>
                <xdr:col>13</xdr:col>
                <xdr:colOff>742950</xdr:colOff>
                <xdr:row>13</xdr:row>
                <xdr:rowOff>38100</xdr:rowOff>
              </from>
              <to>
                <xdr:col>16</xdr:col>
                <xdr:colOff>666750</xdr:colOff>
                <xdr:row>15</xdr:row>
                <xdr:rowOff>123825</xdr:rowOff>
              </to>
            </anchor>
          </objectPr>
        </oleObject>
      </mc:Choice>
      <mc:Fallback>
        <oleObject progId="Equation.DSMT4" shapeId="3074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Tableau et courbe</vt:lpstr>
      <vt:lpstr>Valeurs prédictives</vt:lpstr>
      <vt:lpstr>Valeurs prédictives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Proprietaire</dc:creator>
  <cp:lastModifiedBy>Proprietaire</cp:lastModifiedBy>
  <dcterms:created xsi:type="dcterms:W3CDTF">2021-04-13T07:07:47Z</dcterms:created>
  <dcterms:modified xsi:type="dcterms:W3CDTF">2021-04-18T13:38:54Z</dcterms:modified>
</cp:coreProperties>
</file>